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3275" windowHeight="12735" tabRatio="778" activeTab="1"/>
  </bookViews>
  <sheets>
    <sheet name="Прогноз 2017 " sheetId="1" r:id="rId1"/>
    <sheet name="Приложение 2 диагностика" sheetId="2" r:id="rId2"/>
    <sheet name="Прил 3 (расчет ИФО) (2)" sheetId="9" r:id="rId3"/>
    <sheet name="Прил 4 (показатели предприятий)" sheetId="13" r:id="rId4"/>
    <sheet name="Прил 6 Инвестпроекты" sheetId="12" r:id="rId5"/>
    <sheet name="Лист1" sheetId="14" r:id="rId6"/>
  </sheets>
  <definedNames>
    <definedName name="_xlnm.Print_Titles" localSheetId="2">'Прил 3 (расчет ИФО) (2)'!$5:$7</definedName>
    <definedName name="_xlnm.Print_Titles" localSheetId="1">'Приложение 2 диагностика'!$A:$A,'Приложение 2 диагностика'!$4:$7</definedName>
    <definedName name="_xlnm.Print_Titles" localSheetId="0">'Прогноз 2017 '!$6:$8</definedName>
    <definedName name="_xlnm.Print_Area" localSheetId="2">'Прил 3 (расчет ИФО) (2)'!$A$1:$T$33</definedName>
    <definedName name="_xlnm.Print_Area" localSheetId="3">'Прил 4 (показатели предприятий)'!$A$1:$J$67</definedName>
    <definedName name="_xlnm.Print_Area" localSheetId="4">'Прил 6 Инвестпроекты'!$A$1:$N$25</definedName>
    <definedName name="_xlnm.Print_Area" localSheetId="1">'Приложение 2 диагностика'!$A$1:$AR$220</definedName>
    <definedName name="_xlnm.Print_Area" localSheetId="0">'Прогноз 2017 '!$A$1:$J$171</definedName>
  </definedNames>
  <calcPr calcId="125725"/>
</workbook>
</file>

<file path=xl/calcChain.xml><?xml version="1.0" encoding="utf-8"?>
<calcChain xmlns="http://schemas.openxmlformats.org/spreadsheetml/2006/main">
  <c r="G24" i="12"/>
  <c r="I8"/>
  <c r="J8"/>
  <c r="K8"/>
  <c r="H8"/>
  <c r="E158" i="1"/>
  <c r="H150"/>
  <c r="G150"/>
  <c r="F150"/>
  <c r="I150" s="1"/>
  <c r="J150" s="1"/>
  <c r="I128"/>
  <c r="K20" i="9"/>
  <c r="J20"/>
  <c r="E33" i="1" l="1"/>
  <c r="F33"/>
  <c r="G33"/>
  <c r="H33"/>
  <c r="I33"/>
  <c r="J33"/>
  <c r="D33"/>
  <c r="T26" i="9"/>
  <c r="S26"/>
  <c r="R26"/>
  <c r="Q26"/>
  <c r="P26"/>
  <c r="J21"/>
  <c r="K21"/>
  <c r="L21"/>
  <c r="M21"/>
  <c r="N21"/>
  <c r="O21"/>
  <c r="J26"/>
  <c r="O20"/>
  <c r="N20"/>
  <c r="M20"/>
  <c r="L20"/>
  <c r="L14"/>
  <c r="L23"/>
  <c r="J12"/>
  <c r="K12"/>
  <c r="L12"/>
  <c r="M12"/>
  <c r="N12"/>
  <c r="O12"/>
  <c r="J13"/>
  <c r="K13"/>
  <c r="L13"/>
  <c r="M13"/>
  <c r="N13"/>
  <c r="O13"/>
  <c r="J14"/>
  <c r="K14"/>
  <c r="M14"/>
  <c r="N14"/>
  <c r="O14"/>
  <c r="J15"/>
  <c r="K15"/>
  <c r="L15"/>
  <c r="M15"/>
  <c r="N15"/>
  <c r="O15"/>
  <c r="J16"/>
  <c r="K16"/>
  <c r="L16"/>
  <c r="M16"/>
  <c r="N16"/>
  <c r="O16"/>
  <c r="J17"/>
  <c r="K17"/>
  <c r="L17"/>
  <c r="M17"/>
  <c r="N17"/>
  <c r="O17"/>
  <c r="J18"/>
  <c r="K18"/>
  <c r="L18"/>
  <c r="M18"/>
  <c r="N18"/>
  <c r="O18"/>
  <c r="O11"/>
  <c r="N11"/>
  <c r="M11"/>
  <c r="L11"/>
  <c r="K11"/>
  <c r="J11"/>
  <c r="J23"/>
  <c r="K24"/>
  <c r="L24"/>
  <c r="M24"/>
  <c r="N24"/>
  <c r="O24"/>
  <c r="J24"/>
  <c r="O23"/>
  <c r="N23"/>
  <c r="M23"/>
  <c r="K23"/>
  <c r="J97" i="2"/>
  <c r="AH218"/>
  <c r="AO86"/>
  <c r="AP86"/>
  <c r="AQ86"/>
  <c r="AR86"/>
  <c r="AB78"/>
  <c r="AM71"/>
  <c r="AL73"/>
  <c r="AK73"/>
  <c r="AJ73"/>
  <c r="AI73"/>
  <c r="AH73"/>
  <c r="AG73"/>
  <c r="AM162"/>
  <c r="AM9"/>
  <c r="AC222"/>
  <c r="AD222"/>
  <c r="AE222"/>
  <c r="AF222"/>
  <c r="AO185"/>
  <c r="AP185"/>
  <c r="AQ185"/>
  <c r="AR185"/>
  <c r="AO186"/>
  <c r="AP186"/>
  <c r="AQ186"/>
  <c r="AR186"/>
  <c r="AO187"/>
  <c r="AP187"/>
  <c r="AQ187"/>
  <c r="AR187"/>
  <c r="AO188"/>
  <c r="AP188"/>
  <c r="AQ188"/>
  <c r="AR188"/>
  <c r="AO189"/>
  <c r="AP189"/>
  <c r="AQ189"/>
  <c r="AR189"/>
  <c r="AO190"/>
  <c r="AP190"/>
  <c r="AQ190"/>
  <c r="AR190"/>
  <c r="AO191"/>
  <c r="AP191"/>
  <c r="AQ191"/>
  <c r="AR191"/>
  <c r="AO192"/>
  <c r="AP192"/>
  <c r="AQ192"/>
  <c r="AR192"/>
  <c r="AO193"/>
  <c r="AP193"/>
  <c r="AQ193"/>
  <c r="AR193"/>
  <c r="AO194"/>
  <c r="AP194"/>
  <c r="AQ194"/>
  <c r="AR194"/>
  <c r="AO195"/>
  <c r="AP195"/>
  <c r="AQ195"/>
  <c r="AR195"/>
  <c r="AO196"/>
  <c r="AP196"/>
  <c r="AQ196"/>
  <c r="AR196"/>
  <c r="AO197"/>
  <c r="AP197"/>
  <c r="AQ197"/>
  <c r="AR197"/>
  <c r="AO198"/>
  <c r="AP198"/>
  <c r="AQ198"/>
  <c r="AR198"/>
  <c r="AO199"/>
  <c r="AP199"/>
  <c r="AQ199"/>
  <c r="AR199"/>
  <c r="AO200"/>
  <c r="AP200"/>
  <c r="AQ200"/>
  <c r="AR200"/>
  <c r="AO201"/>
  <c r="AP201"/>
  <c r="AQ201"/>
  <c r="AR201"/>
  <c r="AO202"/>
  <c r="AP202"/>
  <c r="AQ202"/>
  <c r="AR202"/>
  <c r="AO203"/>
  <c r="AP203"/>
  <c r="AQ203"/>
  <c r="AR203"/>
  <c r="AO204"/>
  <c r="AP204"/>
  <c r="AQ204"/>
  <c r="AR204"/>
  <c r="AO205"/>
  <c r="AP205"/>
  <c r="AQ205"/>
  <c r="AR205"/>
  <c r="AO206"/>
  <c r="AP206"/>
  <c r="AQ206"/>
  <c r="AR206"/>
  <c r="AO207"/>
  <c r="AP207"/>
  <c r="AQ207"/>
  <c r="AR207"/>
  <c r="AO208"/>
  <c r="AP208"/>
  <c r="AQ208"/>
  <c r="AR208"/>
  <c r="AO209"/>
  <c r="AP209"/>
  <c r="AQ209"/>
  <c r="AR209"/>
  <c r="AO210"/>
  <c r="AP210"/>
  <c r="AQ210"/>
  <c r="AR210"/>
  <c r="AO211"/>
  <c r="AP211"/>
  <c r="AQ211"/>
  <c r="AR211"/>
  <c r="AO212"/>
  <c r="AP212"/>
  <c r="AQ212"/>
  <c r="AR212"/>
  <c r="AO213"/>
  <c r="AP213"/>
  <c r="AQ213"/>
  <c r="AR213"/>
  <c r="AO214"/>
  <c r="AP214"/>
  <c r="AQ214"/>
  <c r="AR214"/>
  <c r="AO215"/>
  <c r="AP215"/>
  <c r="AQ215"/>
  <c r="AR215"/>
  <c r="AO216"/>
  <c r="AP216"/>
  <c r="AQ216"/>
  <c r="AR216"/>
  <c r="AO217"/>
  <c r="AP217"/>
  <c r="AQ217"/>
  <c r="AR217"/>
  <c r="AO218"/>
  <c r="AP218"/>
  <c r="AQ218"/>
  <c r="AR218"/>
  <c r="AO184"/>
  <c r="AP184" s="1"/>
  <c r="AG185"/>
  <c r="AH185"/>
  <c r="AI185"/>
  <c r="AJ185"/>
  <c r="AK185"/>
  <c r="AL185"/>
  <c r="AG186"/>
  <c r="AH186"/>
  <c r="AI186"/>
  <c r="AJ186"/>
  <c r="AK186"/>
  <c r="AL186"/>
  <c r="AG187"/>
  <c r="AH187"/>
  <c r="AI187"/>
  <c r="AJ187"/>
  <c r="AK187"/>
  <c r="AL187"/>
  <c r="AG188"/>
  <c r="AH188"/>
  <c r="AI188"/>
  <c r="AJ188"/>
  <c r="AK188"/>
  <c r="AL188"/>
  <c r="AG189"/>
  <c r="AH189"/>
  <c r="AI189"/>
  <c r="AJ189"/>
  <c r="AK189"/>
  <c r="AL189"/>
  <c r="AG190"/>
  <c r="AH190"/>
  <c r="AI190"/>
  <c r="AJ190"/>
  <c r="AK190"/>
  <c r="AL190"/>
  <c r="AG191"/>
  <c r="AH191"/>
  <c r="AI191"/>
  <c r="AJ191"/>
  <c r="AK191"/>
  <c r="AL191"/>
  <c r="AG192"/>
  <c r="AH192"/>
  <c r="AI192"/>
  <c r="AJ192"/>
  <c r="AK192"/>
  <c r="AL192"/>
  <c r="AG193"/>
  <c r="AH193"/>
  <c r="AI193"/>
  <c r="AJ193"/>
  <c r="AK193"/>
  <c r="AL193"/>
  <c r="AG194"/>
  <c r="AH194"/>
  <c r="AI194"/>
  <c r="AJ194"/>
  <c r="AK194"/>
  <c r="AL194"/>
  <c r="AG195"/>
  <c r="AH195"/>
  <c r="AI195"/>
  <c r="AJ195"/>
  <c r="AK195"/>
  <c r="AL195"/>
  <c r="AG196"/>
  <c r="AH196"/>
  <c r="AI196"/>
  <c r="AJ196"/>
  <c r="AK196"/>
  <c r="AL196"/>
  <c r="AG197"/>
  <c r="AH197"/>
  <c r="AI197"/>
  <c r="AJ197"/>
  <c r="AK197"/>
  <c r="AL197"/>
  <c r="AG198"/>
  <c r="AH198"/>
  <c r="AI198"/>
  <c r="AJ198"/>
  <c r="AK198"/>
  <c r="AL198"/>
  <c r="AG199"/>
  <c r="AH199"/>
  <c r="AI199"/>
  <c r="AJ199"/>
  <c r="AK199"/>
  <c r="AL199"/>
  <c r="AG200"/>
  <c r="AH200"/>
  <c r="AI200"/>
  <c r="AJ200"/>
  <c r="AK200"/>
  <c r="AL200"/>
  <c r="AG201"/>
  <c r="AH201"/>
  <c r="AI201"/>
  <c r="AJ201"/>
  <c r="AK201"/>
  <c r="AL201"/>
  <c r="AG202"/>
  <c r="AH202"/>
  <c r="AI202"/>
  <c r="AJ202"/>
  <c r="AK202"/>
  <c r="AL202"/>
  <c r="AG203"/>
  <c r="AH203"/>
  <c r="AI203"/>
  <c r="AJ203"/>
  <c r="AK203"/>
  <c r="AL203"/>
  <c r="AG204"/>
  <c r="AH204"/>
  <c r="AI204"/>
  <c r="AJ204"/>
  <c r="AK204"/>
  <c r="AL204"/>
  <c r="AG205"/>
  <c r="AH205"/>
  <c r="AI205"/>
  <c r="AJ205"/>
  <c r="AK205"/>
  <c r="AL205"/>
  <c r="AG206"/>
  <c r="AH206"/>
  <c r="AI206"/>
  <c r="AJ206"/>
  <c r="AK206"/>
  <c r="AL206"/>
  <c r="AG207"/>
  <c r="AH207"/>
  <c r="AI207"/>
  <c r="AJ207"/>
  <c r="AK207"/>
  <c r="AL207"/>
  <c r="AG208"/>
  <c r="AH208"/>
  <c r="AI208"/>
  <c r="AJ208"/>
  <c r="AK208"/>
  <c r="AL208"/>
  <c r="AG209"/>
  <c r="AH209"/>
  <c r="AI209"/>
  <c r="AJ209"/>
  <c r="AK209"/>
  <c r="AL209"/>
  <c r="AG210"/>
  <c r="AH210"/>
  <c r="AI210"/>
  <c r="AJ210"/>
  <c r="AK210"/>
  <c r="AL210"/>
  <c r="AG211"/>
  <c r="AH211"/>
  <c r="AI211"/>
  <c r="AJ211"/>
  <c r="AK211"/>
  <c r="AL211"/>
  <c r="AG212"/>
  <c r="AH212"/>
  <c r="AI212"/>
  <c r="AJ212"/>
  <c r="AK212"/>
  <c r="AL212"/>
  <c r="AG213"/>
  <c r="AH213"/>
  <c r="AI213"/>
  <c r="AJ213"/>
  <c r="AK213"/>
  <c r="AL213"/>
  <c r="AG214"/>
  <c r="AH214"/>
  <c r="AI214"/>
  <c r="AJ214"/>
  <c r="AK214"/>
  <c r="AL214"/>
  <c r="AG215"/>
  <c r="AH215"/>
  <c r="AI215"/>
  <c r="AJ215"/>
  <c r="AK215"/>
  <c r="AL215"/>
  <c r="AG216"/>
  <c r="AH216"/>
  <c r="AI216"/>
  <c r="AJ216"/>
  <c r="AK216"/>
  <c r="AL216"/>
  <c r="AG217"/>
  <c r="AH217"/>
  <c r="AI217"/>
  <c r="AJ217"/>
  <c r="AK217"/>
  <c r="AL217"/>
  <c r="AG218"/>
  <c r="AI218"/>
  <c r="AJ218"/>
  <c r="AK218"/>
  <c r="AL218"/>
  <c r="AI184"/>
  <c r="AH184"/>
  <c r="AG184"/>
  <c r="AG180"/>
  <c r="AO179"/>
  <c r="AP179"/>
  <c r="AQ179"/>
  <c r="AR179"/>
  <c r="AO180"/>
  <c r="AP180"/>
  <c r="AQ180"/>
  <c r="AR180"/>
  <c r="AO178"/>
  <c r="AP178" s="1"/>
  <c r="AG179"/>
  <c r="AH180"/>
  <c r="AI180"/>
  <c r="AJ180"/>
  <c r="AK180"/>
  <c r="AL180"/>
  <c r="AG178"/>
  <c r="AO165"/>
  <c r="AP165"/>
  <c r="AQ165"/>
  <c r="AR165"/>
  <c r="AO166"/>
  <c r="AP166"/>
  <c r="AQ166"/>
  <c r="AR166"/>
  <c r="AO167"/>
  <c r="AP167"/>
  <c r="AQ167"/>
  <c r="AR167"/>
  <c r="AO168"/>
  <c r="AP168"/>
  <c r="AQ168"/>
  <c r="AR168"/>
  <c r="AO169"/>
  <c r="AP169"/>
  <c r="AQ169"/>
  <c r="AR169"/>
  <c r="AO170"/>
  <c r="AP170"/>
  <c r="AQ170"/>
  <c r="AR170"/>
  <c r="AO171"/>
  <c r="AP171"/>
  <c r="AQ171"/>
  <c r="AR171"/>
  <c r="AO172"/>
  <c r="AP172"/>
  <c r="AQ172"/>
  <c r="AR172"/>
  <c r="AO173"/>
  <c r="AP173"/>
  <c r="AQ173"/>
  <c r="AR173"/>
  <c r="AO174"/>
  <c r="AP174"/>
  <c r="AQ174"/>
  <c r="AR174"/>
  <c r="AO175"/>
  <c r="AP175"/>
  <c r="AQ175"/>
  <c r="AR175"/>
  <c r="AO164"/>
  <c r="AP164" s="1"/>
  <c r="AQ164" s="1"/>
  <c r="AG165"/>
  <c r="AH165"/>
  <c r="AI165"/>
  <c r="AJ165"/>
  <c r="AK165"/>
  <c r="AL165"/>
  <c r="AG166"/>
  <c r="AH167"/>
  <c r="AI167"/>
  <c r="AJ167"/>
  <c r="AK167"/>
  <c r="AL167"/>
  <c r="AG168"/>
  <c r="AH168"/>
  <c r="AI168"/>
  <c r="AJ168"/>
  <c r="AK168"/>
  <c r="AL168"/>
  <c r="AH169"/>
  <c r="AI169"/>
  <c r="AJ169"/>
  <c r="AK169"/>
  <c r="AL169"/>
  <c r="AH170"/>
  <c r="AI170"/>
  <c r="AJ170"/>
  <c r="AK170"/>
  <c r="AL170"/>
  <c r="AG172"/>
  <c r="AG173"/>
  <c r="AH173"/>
  <c r="AI173"/>
  <c r="AJ173"/>
  <c r="AK173"/>
  <c r="AL173"/>
  <c r="AG174"/>
  <c r="AH174"/>
  <c r="AI174"/>
  <c r="AJ174"/>
  <c r="AK174"/>
  <c r="AL174"/>
  <c r="AG175"/>
  <c r="AH175"/>
  <c r="AI175"/>
  <c r="AJ175"/>
  <c r="AK175"/>
  <c r="AL175"/>
  <c r="AI164"/>
  <c r="AH164"/>
  <c r="AO100"/>
  <c r="AP100"/>
  <c r="AQ100"/>
  <c r="AR100"/>
  <c r="AO101"/>
  <c r="AP101"/>
  <c r="AQ101"/>
  <c r="AR101"/>
  <c r="AO102"/>
  <c r="AP102"/>
  <c r="AQ102"/>
  <c r="AR102"/>
  <c r="AO103"/>
  <c r="AP103"/>
  <c r="AQ103"/>
  <c r="AR103"/>
  <c r="AO104"/>
  <c r="AP104"/>
  <c r="AQ104"/>
  <c r="AR104"/>
  <c r="AO105"/>
  <c r="AP105"/>
  <c r="AQ105"/>
  <c r="AR105"/>
  <c r="AO106"/>
  <c r="AP106"/>
  <c r="AQ106"/>
  <c r="AR106"/>
  <c r="AO107"/>
  <c r="AP107"/>
  <c r="AQ107"/>
  <c r="AR107"/>
  <c r="AO108"/>
  <c r="AP108"/>
  <c r="AQ108"/>
  <c r="AR108"/>
  <c r="AO109"/>
  <c r="AP109"/>
  <c r="AQ109"/>
  <c r="AR109"/>
  <c r="AO110"/>
  <c r="AP110"/>
  <c r="AQ110"/>
  <c r="AR110"/>
  <c r="AO111"/>
  <c r="AP111"/>
  <c r="AQ111"/>
  <c r="AR111"/>
  <c r="AO112"/>
  <c r="AP112"/>
  <c r="AQ112"/>
  <c r="AR112"/>
  <c r="AO113"/>
  <c r="AP113"/>
  <c r="AQ113"/>
  <c r="AR113"/>
  <c r="AO114"/>
  <c r="AP114"/>
  <c r="AQ114"/>
  <c r="AR114"/>
  <c r="AO115"/>
  <c r="AP115"/>
  <c r="AQ115"/>
  <c r="AR115"/>
  <c r="AO116"/>
  <c r="AP116"/>
  <c r="AQ116"/>
  <c r="AR116"/>
  <c r="AO117"/>
  <c r="AP117"/>
  <c r="AQ117"/>
  <c r="AR117"/>
  <c r="AO118"/>
  <c r="AP118"/>
  <c r="AQ118"/>
  <c r="AR118"/>
  <c r="AO119"/>
  <c r="AP119"/>
  <c r="AQ119"/>
  <c r="AR119"/>
  <c r="AO120"/>
  <c r="AP120"/>
  <c r="AQ120"/>
  <c r="AR120"/>
  <c r="AO121"/>
  <c r="AP121"/>
  <c r="AQ121"/>
  <c r="AR121"/>
  <c r="AO122"/>
  <c r="AP122"/>
  <c r="AQ122"/>
  <c r="AR122"/>
  <c r="AO123"/>
  <c r="AP123"/>
  <c r="AQ123"/>
  <c r="AR123"/>
  <c r="AO124"/>
  <c r="AP124"/>
  <c r="AQ124"/>
  <c r="AR124"/>
  <c r="AO125"/>
  <c r="AP125"/>
  <c r="AQ125"/>
  <c r="AR125"/>
  <c r="AO126"/>
  <c r="AP126"/>
  <c r="AQ126"/>
  <c r="AR126"/>
  <c r="AO127"/>
  <c r="AP127"/>
  <c r="AQ127"/>
  <c r="AR127"/>
  <c r="AO128"/>
  <c r="AP128"/>
  <c r="AQ128"/>
  <c r="AR128"/>
  <c r="AO129"/>
  <c r="AP129"/>
  <c r="AQ129"/>
  <c r="AR129"/>
  <c r="AO130"/>
  <c r="AP130"/>
  <c r="AQ130"/>
  <c r="AR130"/>
  <c r="AO131"/>
  <c r="AP131"/>
  <c r="AQ131"/>
  <c r="AR131"/>
  <c r="AO132"/>
  <c r="AP132"/>
  <c r="AQ132"/>
  <c r="AR132"/>
  <c r="AO133"/>
  <c r="AP133"/>
  <c r="AQ133"/>
  <c r="AR133"/>
  <c r="AO134"/>
  <c r="AP134"/>
  <c r="AQ134"/>
  <c r="AR134"/>
  <c r="AO135"/>
  <c r="AP135"/>
  <c r="AQ135"/>
  <c r="AR135"/>
  <c r="AO136"/>
  <c r="AP136"/>
  <c r="AQ136"/>
  <c r="AR136"/>
  <c r="AO137"/>
  <c r="AP137"/>
  <c r="AQ137"/>
  <c r="AR137"/>
  <c r="AO138"/>
  <c r="AP138"/>
  <c r="AQ138"/>
  <c r="AR138"/>
  <c r="AO139"/>
  <c r="AP139"/>
  <c r="AQ139"/>
  <c r="AR139"/>
  <c r="AO140"/>
  <c r="AP140"/>
  <c r="AQ140"/>
  <c r="AR140"/>
  <c r="AO141"/>
  <c r="AP141"/>
  <c r="AQ141"/>
  <c r="AR141"/>
  <c r="AO142"/>
  <c r="AP142"/>
  <c r="AQ142"/>
  <c r="AR142"/>
  <c r="AO143"/>
  <c r="AP143"/>
  <c r="AQ143"/>
  <c r="AR143"/>
  <c r="AO144"/>
  <c r="AP144"/>
  <c r="AQ144"/>
  <c r="AR144"/>
  <c r="AO145"/>
  <c r="AP145"/>
  <c r="AQ145"/>
  <c r="AR145"/>
  <c r="AO146"/>
  <c r="AP146"/>
  <c r="AQ146"/>
  <c r="AR146"/>
  <c r="AO147"/>
  <c r="AP147"/>
  <c r="AQ147"/>
  <c r="AR147"/>
  <c r="AO148"/>
  <c r="AP148"/>
  <c r="AQ148"/>
  <c r="AR148"/>
  <c r="AO149"/>
  <c r="AP149"/>
  <c r="AQ149"/>
  <c r="AR149"/>
  <c r="AO150"/>
  <c r="AP150"/>
  <c r="AQ150"/>
  <c r="AR150"/>
  <c r="AO151"/>
  <c r="AP151"/>
  <c r="AQ151"/>
  <c r="AR151"/>
  <c r="AO152"/>
  <c r="AP152"/>
  <c r="AQ152"/>
  <c r="AR152"/>
  <c r="AO153"/>
  <c r="AP153"/>
  <c r="AQ153"/>
  <c r="AR153"/>
  <c r="AO154"/>
  <c r="AP154"/>
  <c r="AQ154"/>
  <c r="AR154"/>
  <c r="AO155"/>
  <c r="AP155"/>
  <c r="AQ155"/>
  <c r="AR155"/>
  <c r="AO156"/>
  <c r="AP156"/>
  <c r="AQ156"/>
  <c r="AR156"/>
  <c r="AO157"/>
  <c r="AP157"/>
  <c r="AQ157"/>
  <c r="AR157"/>
  <c r="AO158"/>
  <c r="AP158"/>
  <c r="AQ158"/>
  <c r="AR158"/>
  <c r="AO159"/>
  <c r="AP159"/>
  <c r="AQ159"/>
  <c r="AR159"/>
  <c r="AO160"/>
  <c r="AP160"/>
  <c r="AQ160"/>
  <c r="AR160"/>
  <c r="AO161"/>
  <c r="AP161"/>
  <c r="AR161"/>
  <c r="AO99"/>
  <c r="AP99" s="1"/>
  <c r="AH100"/>
  <c r="AI100"/>
  <c r="AJ100"/>
  <c r="AK100"/>
  <c r="AL100"/>
  <c r="AG102"/>
  <c r="AH102"/>
  <c r="AI102"/>
  <c r="AJ102"/>
  <c r="AK102"/>
  <c r="AL102"/>
  <c r="AG103"/>
  <c r="AH103"/>
  <c r="AI103"/>
  <c r="AJ103"/>
  <c r="AK103"/>
  <c r="AL103"/>
  <c r="AG104"/>
  <c r="AH104"/>
  <c r="AI104"/>
  <c r="AJ104"/>
  <c r="AK104"/>
  <c r="AL104"/>
  <c r="AG105"/>
  <c r="AH105"/>
  <c r="AI105"/>
  <c r="AJ105"/>
  <c r="AK105"/>
  <c r="AL105"/>
  <c r="AH106"/>
  <c r="AI106"/>
  <c r="AJ106"/>
  <c r="AK106"/>
  <c r="AL106"/>
  <c r="AG107"/>
  <c r="AH107"/>
  <c r="AI107"/>
  <c r="AJ107"/>
  <c r="AK107"/>
  <c r="AL107"/>
  <c r="AG108"/>
  <c r="AH108"/>
  <c r="AI108"/>
  <c r="AJ108"/>
  <c r="AK108"/>
  <c r="AL108"/>
  <c r="AG109"/>
  <c r="AH109"/>
  <c r="AI109"/>
  <c r="AJ109"/>
  <c r="AK109"/>
  <c r="AL109"/>
  <c r="AG110"/>
  <c r="AH110"/>
  <c r="AI110"/>
  <c r="AJ110"/>
  <c r="AK110"/>
  <c r="AL110"/>
  <c r="AG111"/>
  <c r="AH111"/>
  <c r="AI111"/>
  <c r="AJ111"/>
  <c r="AK111"/>
  <c r="AL111"/>
  <c r="AG112"/>
  <c r="AH112"/>
  <c r="AI112"/>
  <c r="AJ112"/>
  <c r="AK112"/>
  <c r="AL112"/>
  <c r="AG113"/>
  <c r="AG114"/>
  <c r="AG115"/>
  <c r="AH115"/>
  <c r="AI115"/>
  <c r="AJ115"/>
  <c r="AK115"/>
  <c r="AL115"/>
  <c r="AG116"/>
  <c r="AH116"/>
  <c r="AI116"/>
  <c r="AJ116"/>
  <c r="AK116"/>
  <c r="AL116"/>
  <c r="AG117"/>
  <c r="AG118"/>
  <c r="AH119"/>
  <c r="AI119"/>
  <c r="AJ119"/>
  <c r="AK119"/>
  <c r="AL119"/>
  <c r="AH120"/>
  <c r="AI120"/>
  <c r="AJ120"/>
  <c r="AK120"/>
  <c r="AL120"/>
  <c r="AG121"/>
  <c r="AH121"/>
  <c r="AI121"/>
  <c r="AJ121"/>
  <c r="AK121"/>
  <c r="AL121"/>
  <c r="AG122"/>
  <c r="AH122"/>
  <c r="AI122"/>
  <c r="AJ122"/>
  <c r="AK122"/>
  <c r="AL122"/>
  <c r="AH123"/>
  <c r="AI123"/>
  <c r="AJ123"/>
  <c r="AK123"/>
  <c r="AL123"/>
  <c r="AG124"/>
  <c r="AH124"/>
  <c r="AI124"/>
  <c r="AJ124"/>
  <c r="AK124"/>
  <c r="AL124"/>
  <c r="AG125"/>
  <c r="AH126"/>
  <c r="AI126"/>
  <c r="AJ126"/>
  <c r="AK126"/>
  <c r="AL126"/>
  <c r="AG127"/>
  <c r="AH127"/>
  <c r="AI127"/>
  <c r="AJ127"/>
  <c r="AK127"/>
  <c r="AL127"/>
  <c r="AH128"/>
  <c r="AI128"/>
  <c r="AJ128"/>
  <c r="AK128"/>
  <c r="AL128"/>
  <c r="AG129"/>
  <c r="AH129"/>
  <c r="AI129"/>
  <c r="AJ129"/>
  <c r="AK129"/>
  <c r="AL129"/>
  <c r="AG130"/>
  <c r="AH130"/>
  <c r="AI130"/>
  <c r="AJ130"/>
  <c r="AK130"/>
  <c r="AL130"/>
  <c r="AG131"/>
  <c r="AH131"/>
  <c r="AI131"/>
  <c r="AJ131"/>
  <c r="AK131"/>
  <c r="AL131"/>
  <c r="AG132"/>
  <c r="AH132"/>
  <c r="AI132"/>
  <c r="AJ132"/>
  <c r="AK132"/>
  <c r="AL132"/>
  <c r="AG133"/>
  <c r="AG134"/>
  <c r="AH134"/>
  <c r="AI134"/>
  <c r="AJ134"/>
  <c r="AK134"/>
  <c r="AL134"/>
  <c r="AG135"/>
  <c r="AH135"/>
  <c r="AI135"/>
  <c r="AJ135"/>
  <c r="AK135"/>
  <c r="AL135"/>
  <c r="AG136"/>
  <c r="AH136"/>
  <c r="AI136"/>
  <c r="AJ136"/>
  <c r="AK136"/>
  <c r="AL136"/>
  <c r="AG137"/>
  <c r="AH137"/>
  <c r="AI137"/>
  <c r="AJ137"/>
  <c r="AK137"/>
  <c r="AL137"/>
  <c r="AG138"/>
  <c r="AH138"/>
  <c r="AI138"/>
  <c r="AJ138"/>
  <c r="AK138"/>
  <c r="AL138"/>
  <c r="AG139"/>
  <c r="AH139"/>
  <c r="AI139"/>
  <c r="AJ139"/>
  <c r="AK139"/>
  <c r="AL139"/>
  <c r="AG140"/>
  <c r="AH140"/>
  <c r="AI140"/>
  <c r="AJ140"/>
  <c r="AK140"/>
  <c r="AL140"/>
  <c r="AG141"/>
  <c r="AH141"/>
  <c r="AI141"/>
  <c r="AJ141"/>
  <c r="AK141"/>
  <c r="AL141"/>
  <c r="AG142"/>
  <c r="AH142"/>
  <c r="AI142"/>
  <c r="AJ142"/>
  <c r="AK142"/>
  <c r="AL142"/>
  <c r="AG143"/>
  <c r="AG144"/>
  <c r="AG145"/>
  <c r="AG146"/>
  <c r="AH146"/>
  <c r="AI146"/>
  <c r="AJ146"/>
  <c r="AK146"/>
  <c r="AL146"/>
  <c r="AG147"/>
  <c r="AH147"/>
  <c r="AI147"/>
  <c r="AJ147"/>
  <c r="AK147"/>
  <c r="AL147"/>
  <c r="AG148"/>
  <c r="AH148"/>
  <c r="AI148"/>
  <c r="AJ148"/>
  <c r="AK148"/>
  <c r="AL148"/>
  <c r="AG150"/>
  <c r="AH150"/>
  <c r="AI150"/>
  <c r="AJ150"/>
  <c r="AK150"/>
  <c r="AL150"/>
  <c r="AH151"/>
  <c r="AI151"/>
  <c r="AJ151"/>
  <c r="AK151"/>
  <c r="AL151"/>
  <c r="AG152"/>
  <c r="AH152"/>
  <c r="AI152"/>
  <c r="AJ152"/>
  <c r="AK152"/>
  <c r="AL152"/>
  <c r="AG154"/>
  <c r="AH154"/>
  <c r="AI154"/>
  <c r="AJ154"/>
  <c r="AK154"/>
  <c r="AL154"/>
  <c r="AG155"/>
  <c r="AH156"/>
  <c r="AI156"/>
  <c r="AJ156"/>
  <c r="AK156"/>
  <c r="AL156"/>
  <c r="AG158"/>
  <c r="AH158"/>
  <c r="AI158"/>
  <c r="AJ158"/>
  <c r="AK158"/>
  <c r="AL158"/>
  <c r="AG159"/>
  <c r="AH159"/>
  <c r="AI159"/>
  <c r="AJ159"/>
  <c r="AK159"/>
  <c r="AL159"/>
  <c r="AG160"/>
  <c r="AH160"/>
  <c r="AI160"/>
  <c r="AJ160"/>
  <c r="AK160"/>
  <c r="AL160"/>
  <c r="AG161"/>
  <c r="AH161"/>
  <c r="AI161"/>
  <c r="AJ161"/>
  <c r="AK161"/>
  <c r="AL161"/>
  <c r="AI99"/>
  <c r="AH99"/>
  <c r="AG99"/>
  <c r="AO89"/>
  <c r="AP89"/>
  <c r="AQ89"/>
  <c r="AR89"/>
  <c r="AO90"/>
  <c r="AP90"/>
  <c r="AQ90"/>
  <c r="AR90"/>
  <c r="AO91"/>
  <c r="AP91"/>
  <c r="AQ91"/>
  <c r="AR91"/>
  <c r="AO92"/>
  <c r="AP92"/>
  <c r="AQ92"/>
  <c r="AR92"/>
  <c r="AO93"/>
  <c r="AP93"/>
  <c r="AQ93"/>
  <c r="AR93"/>
  <c r="AO94"/>
  <c r="AP94"/>
  <c r="AQ94"/>
  <c r="AR94"/>
  <c r="AO95"/>
  <c r="AP95"/>
  <c r="AQ95"/>
  <c r="AR95"/>
  <c r="AO96"/>
  <c r="AP96"/>
  <c r="AQ96"/>
  <c r="AR96"/>
  <c r="AO88"/>
  <c r="AP88" s="1"/>
  <c r="AG96"/>
  <c r="AG89"/>
  <c r="AH89"/>
  <c r="AI89"/>
  <c r="AJ89"/>
  <c r="AK89"/>
  <c r="AL89"/>
  <c r="AG90"/>
  <c r="AH90"/>
  <c r="AI90"/>
  <c r="AJ90"/>
  <c r="AK90"/>
  <c r="AL90"/>
  <c r="AG92"/>
  <c r="AH92"/>
  <c r="AI92"/>
  <c r="AJ92"/>
  <c r="AK92"/>
  <c r="AL92"/>
  <c r="AG93"/>
  <c r="AH93"/>
  <c r="AI93"/>
  <c r="AJ93"/>
  <c r="AK93"/>
  <c r="AL93"/>
  <c r="AG95"/>
  <c r="AH95"/>
  <c r="AI95"/>
  <c r="AJ95"/>
  <c r="AK95"/>
  <c r="AL95"/>
  <c r="AH96"/>
  <c r="AI96"/>
  <c r="AJ96"/>
  <c r="AK96"/>
  <c r="AL96"/>
  <c r="AI88"/>
  <c r="AH88"/>
  <c r="AG88"/>
  <c r="AO81"/>
  <c r="AP81"/>
  <c r="AQ81"/>
  <c r="AR81"/>
  <c r="AO82"/>
  <c r="AP82"/>
  <c r="AQ82"/>
  <c r="AR82"/>
  <c r="AO83"/>
  <c r="AP83"/>
  <c r="AQ83"/>
  <c r="AR83"/>
  <c r="AO84"/>
  <c r="AP84"/>
  <c r="AQ84"/>
  <c r="AR84"/>
  <c r="AO80"/>
  <c r="AP80" s="1"/>
  <c r="AG81"/>
  <c r="AH81"/>
  <c r="AI81"/>
  <c r="AJ81"/>
  <c r="AK81"/>
  <c r="AL81"/>
  <c r="AG82"/>
  <c r="AH82"/>
  <c r="AI82"/>
  <c r="AJ82"/>
  <c r="AK82"/>
  <c r="AL82"/>
  <c r="AG83"/>
  <c r="AH83"/>
  <c r="AI83"/>
  <c r="AJ83"/>
  <c r="AK83"/>
  <c r="AL83"/>
  <c r="AG84"/>
  <c r="AH84"/>
  <c r="AI84"/>
  <c r="AJ84"/>
  <c r="AK84"/>
  <c r="AL84"/>
  <c r="AI80"/>
  <c r="AH80"/>
  <c r="AG80"/>
  <c r="AO75"/>
  <c r="AP75" s="1"/>
  <c r="AO74"/>
  <c r="AP74" s="1"/>
  <c r="AG74"/>
  <c r="AH74"/>
  <c r="AI74"/>
  <c r="AI75"/>
  <c r="AH75"/>
  <c r="AG75"/>
  <c r="AR35"/>
  <c r="AQ35"/>
  <c r="AP35"/>
  <c r="AO35"/>
  <c r="AO69"/>
  <c r="AP69" s="1"/>
  <c r="AG68"/>
  <c r="AM68"/>
  <c r="AN68"/>
  <c r="AL70"/>
  <c r="AK70"/>
  <c r="AJ70"/>
  <c r="AI70"/>
  <c r="AH70"/>
  <c r="AG70"/>
  <c r="AI69"/>
  <c r="AI68" s="1"/>
  <c r="AH69"/>
  <c r="AH68" s="1"/>
  <c r="AG69"/>
  <c r="AO63"/>
  <c r="AP63" s="1"/>
  <c r="AL64"/>
  <c r="AK64"/>
  <c r="AJ64"/>
  <c r="AI64"/>
  <c r="AH64"/>
  <c r="AH58"/>
  <c r="AI63"/>
  <c r="AH63"/>
  <c r="AG63"/>
  <c r="AG61"/>
  <c r="AO60"/>
  <c r="AP60" s="1"/>
  <c r="AI60"/>
  <c r="AH60"/>
  <c r="AG60"/>
  <c r="AO43"/>
  <c r="AP43"/>
  <c r="AQ43"/>
  <c r="AR43"/>
  <c r="AO44"/>
  <c r="AP44"/>
  <c r="AQ44"/>
  <c r="AR44"/>
  <c r="AO45"/>
  <c r="AP45"/>
  <c r="AQ45"/>
  <c r="AR45"/>
  <c r="AO46"/>
  <c r="AP46"/>
  <c r="AQ46"/>
  <c r="AR46"/>
  <c r="AO47"/>
  <c r="AP47"/>
  <c r="AQ47"/>
  <c r="AR47"/>
  <c r="AO48"/>
  <c r="AP48"/>
  <c r="AQ48"/>
  <c r="AR48"/>
  <c r="AO49"/>
  <c r="AP49"/>
  <c r="AQ49"/>
  <c r="AR49"/>
  <c r="AO50"/>
  <c r="AP50"/>
  <c r="AQ50"/>
  <c r="AR50"/>
  <c r="AO51"/>
  <c r="AP51"/>
  <c r="AQ51"/>
  <c r="AR51"/>
  <c r="AO52"/>
  <c r="AP52"/>
  <c r="AQ52"/>
  <c r="AR52"/>
  <c r="AO53"/>
  <c r="AP53"/>
  <c r="AQ53"/>
  <c r="AR53"/>
  <c r="AO54"/>
  <c r="AP54"/>
  <c r="AQ54"/>
  <c r="AR54"/>
  <c r="AO55"/>
  <c r="AP55"/>
  <c r="AQ55"/>
  <c r="AR55"/>
  <c r="AO56"/>
  <c r="AP56"/>
  <c r="AQ56"/>
  <c r="AR56"/>
  <c r="AO57"/>
  <c r="AP57"/>
  <c r="AQ57"/>
  <c r="AR57"/>
  <c r="AO42"/>
  <c r="AP42" s="1"/>
  <c r="AG44"/>
  <c r="AG45"/>
  <c r="AH45"/>
  <c r="AI45"/>
  <c r="AJ45"/>
  <c r="AK45"/>
  <c r="AL45"/>
  <c r="AH46"/>
  <c r="AI46"/>
  <c r="AJ46"/>
  <c r="AK46"/>
  <c r="AL46"/>
  <c r="AH47"/>
  <c r="AI47"/>
  <c r="AJ47"/>
  <c r="AK47"/>
  <c r="AL47"/>
  <c r="AH48"/>
  <c r="AI48"/>
  <c r="AJ48"/>
  <c r="AK48"/>
  <c r="AL48"/>
  <c r="AG49"/>
  <c r="AG50"/>
  <c r="AG51"/>
  <c r="AH51"/>
  <c r="AI51"/>
  <c r="AJ51"/>
  <c r="AK51"/>
  <c r="AL51"/>
  <c r="AG52"/>
  <c r="AH52"/>
  <c r="AI52"/>
  <c r="AJ52"/>
  <c r="AK52"/>
  <c r="AL52"/>
  <c r="AG53"/>
  <c r="AG54"/>
  <c r="AG42"/>
  <c r="AL37"/>
  <c r="AK37"/>
  <c r="AJ37"/>
  <c r="AI37"/>
  <c r="AH37"/>
  <c r="AG37"/>
  <c r="AL39"/>
  <c r="AK39"/>
  <c r="AJ39"/>
  <c r="AI39"/>
  <c r="AH39"/>
  <c r="AG39"/>
  <c r="AL76"/>
  <c r="AK76"/>
  <c r="AJ76"/>
  <c r="AI76"/>
  <c r="AH76"/>
  <c r="AG76"/>
  <c r="AO34"/>
  <c r="AP34" s="1"/>
  <c r="AI34"/>
  <c r="AH34"/>
  <c r="AG34"/>
  <c r="AH31"/>
  <c r="AG26"/>
  <c r="AH26"/>
  <c r="AI26"/>
  <c r="AJ26"/>
  <c r="AK26"/>
  <c r="AL26"/>
  <c r="AG28"/>
  <c r="AG29"/>
  <c r="AH29"/>
  <c r="AG30"/>
  <c r="AH30"/>
  <c r="AI30"/>
  <c r="AJ30"/>
  <c r="AK30"/>
  <c r="AL30"/>
  <c r="AI12"/>
  <c r="AJ12"/>
  <c r="AK12"/>
  <c r="AL12"/>
  <c r="AH13"/>
  <c r="AI13"/>
  <c r="AJ13"/>
  <c r="AK13"/>
  <c r="AL13"/>
  <c r="AG14"/>
  <c r="AH14"/>
  <c r="AI14"/>
  <c r="AJ14"/>
  <c r="AK14"/>
  <c r="AL14"/>
  <c r="AG15"/>
  <c r="AH15"/>
  <c r="AI15"/>
  <c r="AJ15"/>
  <c r="AK15"/>
  <c r="AL15"/>
  <c r="AH16"/>
  <c r="AI16"/>
  <c r="AJ16"/>
  <c r="AK16"/>
  <c r="AL16"/>
  <c r="AH17"/>
  <c r="AI17"/>
  <c r="AJ17"/>
  <c r="AK17"/>
  <c r="AL17"/>
  <c r="AG18"/>
  <c r="AH18"/>
  <c r="AI18"/>
  <c r="AJ18"/>
  <c r="AK18"/>
  <c r="AL18"/>
  <c r="AH19"/>
  <c r="AI19"/>
  <c r="AJ19"/>
  <c r="AK19"/>
  <c r="AL19"/>
  <c r="AG20"/>
  <c r="AH20"/>
  <c r="AI20"/>
  <c r="AJ20"/>
  <c r="AK20"/>
  <c r="AL20"/>
  <c r="AH21"/>
  <c r="AI21"/>
  <c r="AJ21"/>
  <c r="AK21"/>
  <c r="AL21"/>
  <c r="AG22"/>
  <c r="AH22"/>
  <c r="AI22"/>
  <c r="AJ22"/>
  <c r="AK22"/>
  <c r="AL22"/>
  <c r="AG23"/>
  <c r="AH23"/>
  <c r="AI23"/>
  <c r="AJ23"/>
  <c r="AK23"/>
  <c r="AL23"/>
  <c r="AH24"/>
  <c r="AI24"/>
  <c r="AJ24"/>
  <c r="AK24"/>
  <c r="AL24"/>
  <c r="AH25"/>
  <c r="AI25"/>
  <c r="AJ25"/>
  <c r="AK25"/>
  <c r="AL25"/>
  <c r="AL11"/>
  <c r="AK11"/>
  <c r="AJ11"/>
  <c r="AI11"/>
  <c r="AH11"/>
  <c r="AL9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11"/>
  <c r="AK9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11"/>
  <c r="AP13"/>
  <c r="AP12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11"/>
  <c r="AO27"/>
  <c r="AO28"/>
  <c r="AO13"/>
  <c r="AO14"/>
  <c r="AO15"/>
  <c r="AO16"/>
  <c r="AO17"/>
  <c r="AO18"/>
  <c r="AO19"/>
  <c r="AO20"/>
  <c r="AO21"/>
  <c r="AO22"/>
  <c r="AO23"/>
  <c r="AO24"/>
  <c r="AO25"/>
  <c r="AO26"/>
  <c r="AO11"/>
  <c r="W187"/>
  <c r="X187"/>
  <c r="Y187"/>
  <c r="Z187"/>
  <c r="W188"/>
  <c r="X188"/>
  <c r="Y188"/>
  <c r="Z188"/>
  <c r="W189"/>
  <c r="X189"/>
  <c r="Y189"/>
  <c r="Z189"/>
  <c r="W190"/>
  <c r="X190"/>
  <c r="Y190"/>
  <c r="Z190"/>
  <c r="W191"/>
  <c r="X191"/>
  <c r="Y191"/>
  <c r="Z191"/>
  <c r="W192"/>
  <c r="X192"/>
  <c r="Y192"/>
  <c r="Z192"/>
  <c r="W193"/>
  <c r="X193"/>
  <c r="Y193"/>
  <c r="Z193"/>
  <c r="W194"/>
  <c r="X194"/>
  <c r="Y194"/>
  <c r="Z194"/>
  <c r="W195"/>
  <c r="X195"/>
  <c r="Y195"/>
  <c r="Z195"/>
  <c r="W196"/>
  <c r="X196"/>
  <c r="Y196"/>
  <c r="Z196"/>
  <c r="W197"/>
  <c r="X197"/>
  <c r="Y197"/>
  <c r="Z197"/>
  <c r="W198"/>
  <c r="X198"/>
  <c r="Y198"/>
  <c r="Z198"/>
  <c r="W199"/>
  <c r="X199"/>
  <c r="Y199"/>
  <c r="Z199"/>
  <c r="W200"/>
  <c r="X200"/>
  <c r="Y200"/>
  <c r="Z200"/>
  <c r="W201"/>
  <c r="X201"/>
  <c r="Y201"/>
  <c r="Z201"/>
  <c r="W202"/>
  <c r="X202"/>
  <c r="Y202"/>
  <c r="Z202"/>
  <c r="W203"/>
  <c r="X203"/>
  <c r="Y203"/>
  <c r="Z203"/>
  <c r="W204"/>
  <c r="X204"/>
  <c r="Y204"/>
  <c r="Z204"/>
  <c r="W205"/>
  <c r="X205"/>
  <c r="Y205"/>
  <c r="Z205"/>
  <c r="W206"/>
  <c r="X206"/>
  <c r="Y206"/>
  <c r="Z206"/>
  <c r="W207"/>
  <c r="X207"/>
  <c r="Y207"/>
  <c r="Z207"/>
  <c r="W208"/>
  <c r="X208"/>
  <c r="Y208"/>
  <c r="Z208"/>
  <c r="W209"/>
  <c r="X209"/>
  <c r="Y209"/>
  <c r="Z209"/>
  <c r="W210"/>
  <c r="X210"/>
  <c r="Y210"/>
  <c r="Z210"/>
  <c r="W211"/>
  <c r="X211"/>
  <c r="Y211"/>
  <c r="Z211"/>
  <c r="W212"/>
  <c r="X212"/>
  <c r="Y212"/>
  <c r="Z212"/>
  <c r="W213"/>
  <c r="X213"/>
  <c r="Y213"/>
  <c r="Z213"/>
  <c r="W214"/>
  <c r="X214"/>
  <c r="Y214"/>
  <c r="Z214"/>
  <c r="W215"/>
  <c r="X215"/>
  <c r="Y215"/>
  <c r="Z215"/>
  <c r="W216"/>
  <c r="X216"/>
  <c r="Y216"/>
  <c r="Z216"/>
  <c r="W217"/>
  <c r="X217"/>
  <c r="Y217"/>
  <c r="Z217"/>
  <c r="W186"/>
  <c r="X186" s="1"/>
  <c r="Y186" s="1"/>
  <c r="Z186" s="1"/>
  <c r="W185"/>
  <c r="X185" s="1"/>
  <c r="Y185" s="1"/>
  <c r="Z185" s="1"/>
  <c r="W184"/>
  <c r="X184" s="1"/>
  <c r="W180"/>
  <c r="X180" s="1"/>
  <c r="Y180" s="1"/>
  <c r="Z180" s="1"/>
  <c r="W179"/>
  <c r="X179" s="1"/>
  <c r="Y179" s="1"/>
  <c r="Z179" s="1"/>
  <c r="W178"/>
  <c r="X178" s="1"/>
  <c r="W174"/>
  <c r="X174" s="1"/>
  <c r="Y174" s="1"/>
  <c r="Z174" s="1"/>
  <c r="W173"/>
  <c r="X173" s="1"/>
  <c r="Y173" s="1"/>
  <c r="Z173" s="1"/>
  <c r="W172"/>
  <c r="X172" s="1"/>
  <c r="Y172" s="1"/>
  <c r="Z172" s="1"/>
  <c r="W171"/>
  <c r="X171" s="1"/>
  <c r="Y171" s="1"/>
  <c r="Z171" s="1"/>
  <c r="W170"/>
  <c r="X170" s="1"/>
  <c r="Y170" s="1"/>
  <c r="Z170" s="1"/>
  <c r="W169"/>
  <c r="X169" s="1"/>
  <c r="Y169" s="1"/>
  <c r="Z169" s="1"/>
  <c r="W168"/>
  <c r="X168" s="1"/>
  <c r="Y168" s="1"/>
  <c r="Z168" s="1"/>
  <c r="W167"/>
  <c r="X167" s="1"/>
  <c r="Y167" s="1"/>
  <c r="Z167" s="1"/>
  <c r="W166"/>
  <c r="X166" s="1"/>
  <c r="Y166" s="1"/>
  <c r="Z166" s="1"/>
  <c r="W165"/>
  <c r="X165" s="1"/>
  <c r="Y165" s="1"/>
  <c r="Z165" s="1"/>
  <c r="W164"/>
  <c r="X164" s="1"/>
  <c r="W160"/>
  <c r="X160" s="1"/>
  <c r="Y160" s="1"/>
  <c r="Z160" s="1"/>
  <c r="W159"/>
  <c r="X159" s="1"/>
  <c r="Y159" s="1"/>
  <c r="Z159" s="1"/>
  <c r="W158"/>
  <c r="X158" s="1"/>
  <c r="Y158" s="1"/>
  <c r="Z158" s="1"/>
  <c r="W157"/>
  <c r="X157" s="1"/>
  <c r="Y157" s="1"/>
  <c r="Z157" s="1"/>
  <c r="W156"/>
  <c r="X156" s="1"/>
  <c r="Y156" s="1"/>
  <c r="Z156" s="1"/>
  <c r="W155"/>
  <c r="X155" s="1"/>
  <c r="Y155" s="1"/>
  <c r="Z155" s="1"/>
  <c r="W154"/>
  <c r="X154" s="1"/>
  <c r="Y154" s="1"/>
  <c r="Z154" s="1"/>
  <c r="W153"/>
  <c r="X153" s="1"/>
  <c r="Y153" s="1"/>
  <c r="Z153" s="1"/>
  <c r="W152"/>
  <c r="X152" s="1"/>
  <c r="Y152" s="1"/>
  <c r="Z152" s="1"/>
  <c r="W151"/>
  <c r="X151" s="1"/>
  <c r="Y151" s="1"/>
  <c r="Z151" s="1"/>
  <c r="W150"/>
  <c r="X150" s="1"/>
  <c r="Y150" s="1"/>
  <c r="Z150" s="1"/>
  <c r="W149"/>
  <c r="X149" s="1"/>
  <c r="Y149" s="1"/>
  <c r="Z149" s="1"/>
  <c r="W148"/>
  <c r="X148" s="1"/>
  <c r="Y148" s="1"/>
  <c r="Z148" s="1"/>
  <c r="W147"/>
  <c r="X147" s="1"/>
  <c r="Y147" s="1"/>
  <c r="Z147" s="1"/>
  <c r="W146"/>
  <c r="X146" s="1"/>
  <c r="Y146" s="1"/>
  <c r="Z146" s="1"/>
  <c r="W145"/>
  <c r="X145" s="1"/>
  <c r="Y145" s="1"/>
  <c r="Z145" s="1"/>
  <c r="W144"/>
  <c r="X144" s="1"/>
  <c r="Y144" s="1"/>
  <c r="Z144" s="1"/>
  <c r="W143"/>
  <c r="X143" s="1"/>
  <c r="Y143" s="1"/>
  <c r="Z143" s="1"/>
  <c r="W142"/>
  <c r="X142" s="1"/>
  <c r="Y142" s="1"/>
  <c r="Z142" s="1"/>
  <c r="W141"/>
  <c r="X141" s="1"/>
  <c r="Y141" s="1"/>
  <c r="Z141" s="1"/>
  <c r="W140"/>
  <c r="X140" s="1"/>
  <c r="Y140" s="1"/>
  <c r="Z140" s="1"/>
  <c r="W139"/>
  <c r="X139" s="1"/>
  <c r="Y139" s="1"/>
  <c r="Z139" s="1"/>
  <c r="W138"/>
  <c r="X138" s="1"/>
  <c r="Y138" s="1"/>
  <c r="Z138" s="1"/>
  <c r="W137"/>
  <c r="X137" s="1"/>
  <c r="Y137" s="1"/>
  <c r="Z137" s="1"/>
  <c r="W136"/>
  <c r="X136" s="1"/>
  <c r="Y136" s="1"/>
  <c r="Z136" s="1"/>
  <c r="W135"/>
  <c r="X135" s="1"/>
  <c r="Y135" s="1"/>
  <c r="Z135" s="1"/>
  <c r="W134"/>
  <c r="X134" s="1"/>
  <c r="Y134" s="1"/>
  <c r="Z134" s="1"/>
  <c r="W133"/>
  <c r="X133" s="1"/>
  <c r="Y133" s="1"/>
  <c r="Z133" s="1"/>
  <c r="W132"/>
  <c r="X132" s="1"/>
  <c r="Y132" s="1"/>
  <c r="Z132" s="1"/>
  <c r="W131"/>
  <c r="X131" s="1"/>
  <c r="Y131" s="1"/>
  <c r="Z131" s="1"/>
  <c r="W130"/>
  <c r="X130" s="1"/>
  <c r="Y130" s="1"/>
  <c r="Z130" s="1"/>
  <c r="W129"/>
  <c r="X129" s="1"/>
  <c r="Y129" s="1"/>
  <c r="Z129" s="1"/>
  <c r="W128"/>
  <c r="X128" s="1"/>
  <c r="Y128" s="1"/>
  <c r="Z128" s="1"/>
  <c r="W127"/>
  <c r="X127" s="1"/>
  <c r="Y127" s="1"/>
  <c r="Z127" s="1"/>
  <c r="W126"/>
  <c r="X126" s="1"/>
  <c r="Y126" s="1"/>
  <c r="Z126" s="1"/>
  <c r="W125"/>
  <c r="X125" s="1"/>
  <c r="Y125" s="1"/>
  <c r="Z125" s="1"/>
  <c r="W124"/>
  <c r="X124" s="1"/>
  <c r="Y124" s="1"/>
  <c r="Z124" s="1"/>
  <c r="W123"/>
  <c r="X123" s="1"/>
  <c r="Y123" s="1"/>
  <c r="Z123" s="1"/>
  <c r="W122"/>
  <c r="X122" s="1"/>
  <c r="Y122" s="1"/>
  <c r="Z122" s="1"/>
  <c r="W121"/>
  <c r="X121" s="1"/>
  <c r="Y121" s="1"/>
  <c r="Z121" s="1"/>
  <c r="W120"/>
  <c r="X120" s="1"/>
  <c r="Y120" s="1"/>
  <c r="Z120" s="1"/>
  <c r="W119"/>
  <c r="X119" s="1"/>
  <c r="Y119" s="1"/>
  <c r="Z119" s="1"/>
  <c r="W118"/>
  <c r="X118" s="1"/>
  <c r="Y118" s="1"/>
  <c r="Z118" s="1"/>
  <c r="W117"/>
  <c r="X117" s="1"/>
  <c r="Y117" s="1"/>
  <c r="Z117" s="1"/>
  <c r="W116"/>
  <c r="X116" s="1"/>
  <c r="Y116" s="1"/>
  <c r="Z116" s="1"/>
  <c r="W115"/>
  <c r="X115" s="1"/>
  <c r="Y115" s="1"/>
  <c r="Z115" s="1"/>
  <c r="W114"/>
  <c r="X114" s="1"/>
  <c r="Y114" s="1"/>
  <c r="Z114" s="1"/>
  <c r="W113"/>
  <c r="X113" s="1"/>
  <c r="Y113" s="1"/>
  <c r="Z113" s="1"/>
  <c r="W112"/>
  <c r="X112" s="1"/>
  <c r="Y112" s="1"/>
  <c r="Z112" s="1"/>
  <c r="W111"/>
  <c r="X111" s="1"/>
  <c r="Y111" s="1"/>
  <c r="Z111" s="1"/>
  <c r="W110"/>
  <c r="X110" s="1"/>
  <c r="Y110" s="1"/>
  <c r="Z110" s="1"/>
  <c r="W109"/>
  <c r="X109" s="1"/>
  <c r="Y109" s="1"/>
  <c r="Z109" s="1"/>
  <c r="W108"/>
  <c r="X108" s="1"/>
  <c r="Y108" s="1"/>
  <c r="Z108" s="1"/>
  <c r="W107"/>
  <c r="X107" s="1"/>
  <c r="Y107" s="1"/>
  <c r="Z107" s="1"/>
  <c r="W106"/>
  <c r="X106" s="1"/>
  <c r="Y106" s="1"/>
  <c r="Z106" s="1"/>
  <c r="W105"/>
  <c r="X105" s="1"/>
  <c r="Y105" s="1"/>
  <c r="Z105" s="1"/>
  <c r="W104"/>
  <c r="X104" s="1"/>
  <c r="Y104" s="1"/>
  <c r="Z104" s="1"/>
  <c r="W103"/>
  <c r="X103" s="1"/>
  <c r="Y103" s="1"/>
  <c r="Z103" s="1"/>
  <c r="W102"/>
  <c r="X102" s="1"/>
  <c r="Y102" s="1"/>
  <c r="Z102" s="1"/>
  <c r="W100"/>
  <c r="X100"/>
  <c r="Y100"/>
  <c r="Z100"/>
  <c r="W99"/>
  <c r="X99" s="1"/>
  <c r="W95"/>
  <c r="X95" s="1"/>
  <c r="Y95" s="1"/>
  <c r="Z95" s="1"/>
  <c r="W94"/>
  <c r="X94" s="1"/>
  <c r="Y94" s="1"/>
  <c r="Z94" s="1"/>
  <c r="W93"/>
  <c r="X93" s="1"/>
  <c r="Y93" s="1"/>
  <c r="Z93" s="1"/>
  <c r="W92"/>
  <c r="X92" s="1"/>
  <c r="Y92" s="1"/>
  <c r="Z92" s="1"/>
  <c r="W91"/>
  <c r="X91" s="1"/>
  <c r="Y91" s="1"/>
  <c r="Z91" s="1"/>
  <c r="W90"/>
  <c r="X90" s="1"/>
  <c r="Y90" s="1"/>
  <c r="Z90" s="1"/>
  <c r="W89"/>
  <c r="X89" s="1"/>
  <c r="Y89" s="1"/>
  <c r="Z89" s="1"/>
  <c r="W88"/>
  <c r="X88" s="1"/>
  <c r="W81"/>
  <c r="X81" s="1"/>
  <c r="Y81" s="1"/>
  <c r="Z81" s="1"/>
  <c r="W84"/>
  <c r="X84"/>
  <c r="Y84"/>
  <c r="Z84"/>
  <c r="W83"/>
  <c r="X83" s="1"/>
  <c r="W74"/>
  <c r="X74" s="1"/>
  <c r="V182"/>
  <c r="V176"/>
  <c r="V162"/>
  <c r="V219" s="1"/>
  <c r="V97"/>
  <c r="V78"/>
  <c r="V86"/>
  <c r="V37"/>
  <c r="W43"/>
  <c r="X43"/>
  <c r="Y43"/>
  <c r="Z43"/>
  <c r="W44"/>
  <c r="X44"/>
  <c r="Y44"/>
  <c r="Z44"/>
  <c r="W45"/>
  <c r="X45"/>
  <c r="Y45"/>
  <c r="Z45"/>
  <c r="W46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X52"/>
  <c r="Y52"/>
  <c r="Z52"/>
  <c r="W53"/>
  <c r="X53"/>
  <c r="Y53"/>
  <c r="Z53"/>
  <c r="W54"/>
  <c r="X54"/>
  <c r="Y54"/>
  <c r="Z54"/>
  <c r="W42"/>
  <c r="X42" s="1"/>
  <c r="X15"/>
  <c r="Y15"/>
  <c r="Z15"/>
  <c r="X16"/>
  <c r="Y16"/>
  <c r="Z16"/>
  <c r="X17"/>
  <c r="Y17"/>
  <c r="Z17"/>
  <c r="X18"/>
  <c r="Y18"/>
  <c r="Z18"/>
  <c r="X19"/>
  <c r="Y19"/>
  <c r="Z19"/>
  <c r="X20"/>
  <c r="Y20"/>
  <c r="Z20"/>
  <c r="X21"/>
  <c r="Y21"/>
  <c r="Z21"/>
  <c r="X22"/>
  <c r="Y22"/>
  <c r="Z22"/>
  <c r="X23"/>
  <c r="Y23"/>
  <c r="Z23"/>
  <c r="X24"/>
  <c r="Y24"/>
  <c r="Z24"/>
  <c r="X25"/>
  <c r="Y25"/>
  <c r="Z25"/>
  <c r="X26"/>
  <c r="Y26"/>
  <c r="Z26"/>
  <c r="X27"/>
  <c r="Y27"/>
  <c r="Z27"/>
  <c r="X28"/>
  <c r="Y28"/>
  <c r="Z28"/>
  <c r="X14"/>
  <c r="Y14" s="1"/>
  <c r="X12"/>
  <c r="Y12"/>
  <c r="Z12"/>
  <c r="Z11"/>
  <c r="Y11"/>
  <c r="X11"/>
  <c r="W12"/>
  <c r="W14"/>
  <c r="W15"/>
  <c r="W16"/>
  <c r="W17"/>
  <c r="W18"/>
  <c r="W19"/>
  <c r="W20"/>
  <c r="W21"/>
  <c r="W22"/>
  <c r="W23"/>
  <c r="W24"/>
  <c r="W25"/>
  <c r="W26"/>
  <c r="W27"/>
  <c r="W28"/>
  <c r="W11"/>
  <c r="F10" i="1"/>
  <c r="G10"/>
  <c r="G26" s="1"/>
  <c r="H10"/>
  <c r="H26" s="1"/>
  <c r="I10"/>
  <c r="J10"/>
  <c r="E10"/>
  <c r="V71" i="2"/>
  <c r="V64"/>
  <c r="V61"/>
  <c r="V58"/>
  <c r="V40"/>
  <c r="V39"/>
  <c r="V35"/>
  <c r="V9"/>
  <c r="L223"/>
  <c r="N223"/>
  <c r="P223"/>
  <c r="R223"/>
  <c r="K223"/>
  <c r="S84"/>
  <c r="S83"/>
  <c r="Q84"/>
  <c r="Q83"/>
  <c r="O84"/>
  <c r="O83"/>
  <c r="M84"/>
  <c r="M83"/>
  <c r="S185"/>
  <c r="S187"/>
  <c r="S188"/>
  <c r="S189"/>
  <c r="S190"/>
  <c r="S191"/>
  <c r="S192"/>
  <c r="S194"/>
  <c r="S195"/>
  <c r="S196"/>
  <c r="S197"/>
  <c r="S199"/>
  <c r="S200"/>
  <c r="S201"/>
  <c r="S202"/>
  <c r="S203"/>
  <c r="S205"/>
  <c r="S206"/>
  <c r="S207"/>
  <c r="S208"/>
  <c r="S209"/>
  <c r="S210"/>
  <c r="S211"/>
  <c r="S212"/>
  <c r="S213"/>
  <c r="S214"/>
  <c r="S216"/>
  <c r="S217"/>
  <c r="Q185"/>
  <c r="Q187"/>
  <c r="Q188"/>
  <c r="Q189"/>
  <c r="Q190"/>
  <c r="Q191"/>
  <c r="Q192"/>
  <c r="Q194"/>
  <c r="Q195"/>
  <c r="Q196"/>
  <c r="Q197"/>
  <c r="Q199"/>
  <c r="Q200"/>
  <c r="Q201"/>
  <c r="Q202"/>
  <c r="Q203"/>
  <c r="Q205"/>
  <c r="Q206"/>
  <c r="Q207"/>
  <c r="Q208"/>
  <c r="Q209"/>
  <c r="Q210"/>
  <c r="Q211"/>
  <c r="Q212"/>
  <c r="Q213"/>
  <c r="Q214"/>
  <c r="Q216"/>
  <c r="Q217"/>
  <c r="O185"/>
  <c r="O187"/>
  <c r="O188"/>
  <c r="O189"/>
  <c r="O190"/>
  <c r="O191"/>
  <c r="O192"/>
  <c r="O194"/>
  <c r="O195"/>
  <c r="O196"/>
  <c r="O197"/>
  <c r="O199"/>
  <c r="O200"/>
  <c r="O201"/>
  <c r="O202"/>
  <c r="O203"/>
  <c r="O204"/>
  <c r="Q204" s="1"/>
  <c r="S204" s="1"/>
  <c r="O205"/>
  <c r="O206"/>
  <c r="O207"/>
  <c r="O208"/>
  <c r="O209"/>
  <c r="O210"/>
  <c r="O211"/>
  <c r="O212"/>
  <c r="O213"/>
  <c r="O214"/>
  <c r="O216"/>
  <c r="O217"/>
  <c r="M185"/>
  <c r="M186"/>
  <c r="O186" s="1"/>
  <c r="Q186" s="1"/>
  <c r="S186" s="1"/>
  <c r="M187"/>
  <c r="M188"/>
  <c r="M189"/>
  <c r="M190"/>
  <c r="M191"/>
  <c r="M192"/>
  <c r="M193"/>
  <c r="O193" s="1"/>
  <c r="Q193" s="1"/>
  <c r="S193" s="1"/>
  <c r="M194"/>
  <c r="M195"/>
  <c r="M196"/>
  <c r="M197"/>
  <c r="M198"/>
  <c r="O198" s="1"/>
  <c r="Q198" s="1"/>
  <c r="S198" s="1"/>
  <c r="M199"/>
  <c r="M200"/>
  <c r="M201"/>
  <c r="M202"/>
  <c r="M203"/>
  <c r="M205"/>
  <c r="M206"/>
  <c r="M207"/>
  <c r="M208"/>
  <c r="M209"/>
  <c r="M210"/>
  <c r="M211"/>
  <c r="M212"/>
  <c r="M213"/>
  <c r="M214"/>
  <c r="M215"/>
  <c r="O215" s="1"/>
  <c r="Q215" s="1"/>
  <c r="S215" s="1"/>
  <c r="M216"/>
  <c r="M217"/>
  <c r="M184"/>
  <c r="O184" s="1"/>
  <c r="S165"/>
  <c r="S166"/>
  <c r="S167"/>
  <c r="S168"/>
  <c r="S169"/>
  <c r="S170"/>
  <c r="S171"/>
  <c r="S172"/>
  <c r="S173"/>
  <c r="S174"/>
  <c r="S164"/>
  <c r="Q165"/>
  <c r="Q166"/>
  <c r="Q167"/>
  <c r="Q168"/>
  <c r="Q169"/>
  <c r="Q170"/>
  <c r="Q171"/>
  <c r="Q172"/>
  <c r="Q173"/>
  <c r="Q174"/>
  <c r="Q164"/>
  <c r="O165"/>
  <c r="O166"/>
  <c r="O167"/>
  <c r="O168"/>
  <c r="O169"/>
  <c r="O170"/>
  <c r="O171"/>
  <c r="O172"/>
  <c r="O173"/>
  <c r="O174"/>
  <c r="O164"/>
  <c r="M165"/>
  <c r="M166"/>
  <c r="M167"/>
  <c r="M168"/>
  <c r="M169"/>
  <c r="M170"/>
  <c r="M171"/>
  <c r="M172"/>
  <c r="M173"/>
  <c r="M174"/>
  <c r="M164"/>
  <c r="S179"/>
  <c r="S180"/>
  <c r="Q179"/>
  <c r="O179"/>
  <c r="M179"/>
  <c r="M180"/>
  <c r="O180" s="1"/>
  <c r="Q180" s="1"/>
  <c r="M178"/>
  <c r="O178" s="1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99"/>
  <c r="M106"/>
  <c r="M100"/>
  <c r="M101"/>
  <c r="M102"/>
  <c r="M104"/>
  <c r="M105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99"/>
  <c r="S89"/>
  <c r="S90"/>
  <c r="S91"/>
  <c r="S92"/>
  <c r="S94"/>
  <c r="S95"/>
  <c r="S88"/>
  <c r="Q89"/>
  <c r="Q90"/>
  <c r="Q91"/>
  <c r="Q92"/>
  <c r="Q94"/>
  <c r="Q95"/>
  <c r="Q88"/>
  <c r="O88"/>
  <c r="O90"/>
  <c r="O91"/>
  <c r="O92"/>
  <c r="O94"/>
  <c r="O95"/>
  <c r="O89"/>
  <c r="M89"/>
  <c r="M90"/>
  <c r="M91"/>
  <c r="M92"/>
  <c r="M93"/>
  <c r="O93" s="1"/>
  <c r="M94"/>
  <c r="M95"/>
  <c r="M88"/>
  <c r="S81"/>
  <c r="Q81"/>
  <c r="O81"/>
  <c r="M81"/>
  <c r="S75"/>
  <c r="Q75"/>
  <c r="O75"/>
  <c r="M75"/>
  <c r="M74"/>
  <c r="O74" s="1"/>
  <c r="M69"/>
  <c r="O69" s="1"/>
  <c r="M63"/>
  <c r="O63" s="1"/>
  <c r="M60"/>
  <c r="O60" s="1"/>
  <c r="K35"/>
  <c r="S54"/>
  <c r="S53"/>
  <c r="S52"/>
  <c r="S51"/>
  <c r="S50"/>
  <c r="S49"/>
  <c r="S48"/>
  <c r="S47"/>
  <c r="S46"/>
  <c r="S45"/>
  <c r="S44"/>
  <c r="S43"/>
  <c r="S42"/>
  <c r="Q54"/>
  <c r="Q53"/>
  <c r="Q52"/>
  <c r="Q51"/>
  <c r="Q50"/>
  <c r="Q49"/>
  <c r="Q48"/>
  <c r="Q47"/>
  <c r="Q46"/>
  <c r="Q45"/>
  <c r="Q44"/>
  <c r="Q43"/>
  <c r="Q42"/>
  <c r="O43"/>
  <c r="O44"/>
  <c r="O45"/>
  <c r="O46"/>
  <c r="O47"/>
  <c r="O48"/>
  <c r="O49"/>
  <c r="O50"/>
  <c r="O51"/>
  <c r="O52"/>
  <c r="O53"/>
  <c r="O54"/>
  <c r="O42"/>
  <c r="M48"/>
  <c r="M49"/>
  <c r="M50"/>
  <c r="M51"/>
  <c r="M52"/>
  <c r="M53"/>
  <c r="M54"/>
  <c r="M47"/>
  <c r="M43"/>
  <c r="M44"/>
  <c r="M45"/>
  <c r="M42"/>
  <c r="M46"/>
  <c r="S13"/>
  <c r="S14"/>
  <c r="S15"/>
  <c r="S16"/>
  <c r="S17"/>
  <c r="S18"/>
  <c r="S19"/>
  <c r="S20"/>
  <c r="S21"/>
  <c r="S22"/>
  <c r="S23"/>
  <c r="S24"/>
  <c r="S25"/>
  <c r="S26"/>
  <c r="S27"/>
  <c r="S28"/>
  <c r="S11"/>
  <c r="Q13"/>
  <c r="Q14"/>
  <c r="Q15"/>
  <c r="Q16"/>
  <c r="Q17"/>
  <c r="Q18"/>
  <c r="Q19"/>
  <c r="Q20"/>
  <c r="Q21"/>
  <c r="Q22"/>
  <c r="Q23"/>
  <c r="Q24"/>
  <c r="Q25"/>
  <c r="Q26"/>
  <c r="Q27"/>
  <c r="Q28"/>
  <c r="Q11"/>
  <c r="O12"/>
  <c r="Q12" s="1"/>
  <c r="O13"/>
  <c r="O14"/>
  <c r="O15"/>
  <c r="O16"/>
  <c r="O17"/>
  <c r="O18"/>
  <c r="O19"/>
  <c r="O20"/>
  <c r="O21"/>
  <c r="O22"/>
  <c r="O23"/>
  <c r="O24"/>
  <c r="O25"/>
  <c r="O26"/>
  <c r="O27"/>
  <c r="O28"/>
  <c r="O29"/>
  <c r="Q29" s="1"/>
  <c r="O11"/>
  <c r="M13"/>
  <c r="M14"/>
  <c r="M15"/>
  <c r="M16"/>
  <c r="M17"/>
  <c r="M18"/>
  <c r="M19"/>
  <c r="M20"/>
  <c r="M21"/>
  <c r="M22"/>
  <c r="M23"/>
  <c r="M24"/>
  <c r="M25"/>
  <c r="M26"/>
  <c r="M27"/>
  <c r="M28"/>
  <c r="M11"/>
  <c r="AF182"/>
  <c r="AF176"/>
  <c r="AF162"/>
  <c r="AF97"/>
  <c r="AF86"/>
  <c r="AF78"/>
  <c r="AF71"/>
  <c r="AF68"/>
  <c r="AF64"/>
  <c r="AF61"/>
  <c r="AF58"/>
  <c r="AF40"/>
  <c r="AF37"/>
  <c r="AF35"/>
  <c r="AF31"/>
  <c r="AE182"/>
  <c r="AE176"/>
  <c r="AE162"/>
  <c r="AE97"/>
  <c r="AE86"/>
  <c r="AE78"/>
  <c r="AE71"/>
  <c r="AE68"/>
  <c r="AE64"/>
  <c r="AE61"/>
  <c r="AE58"/>
  <c r="AE40"/>
  <c r="AE37"/>
  <c r="AE35"/>
  <c r="AE31"/>
  <c r="AD182"/>
  <c r="AD176"/>
  <c r="AD162"/>
  <c r="AD97"/>
  <c r="AD86"/>
  <c r="AD78"/>
  <c r="AD71"/>
  <c r="AD68"/>
  <c r="AD64"/>
  <c r="AD61"/>
  <c r="AD58"/>
  <c r="AD40"/>
  <c r="AD37"/>
  <c r="AD35" s="1"/>
  <c r="AD31"/>
  <c r="AD9"/>
  <c r="AC182"/>
  <c r="AC176"/>
  <c r="AC162"/>
  <c r="AC97"/>
  <c r="AC86"/>
  <c r="AC78"/>
  <c r="AC71"/>
  <c r="AC68"/>
  <c r="AC64"/>
  <c r="AC61"/>
  <c r="AC58"/>
  <c r="AC40"/>
  <c r="AC37"/>
  <c r="AC31"/>
  <c r="AC9"/>
  <c r="AB182"/>
  <c r="AB222" s="1"/>
  <c r="AM182"/>
  <c r="AM222" s="1"/>
  <c r="AN182"/>
  <c r="AN222" s="1"/>
  <c r="AO182"/>
  <c r="AI182" s="1"/>
  <c r="AS182"/>
  <c r="AA182"/>
  <c r="AA222" s="1"/>
  <c r="AB162"/>
  <c r="AG162"/>
  <c r="AN162"/>
  <c r="AH162" s="1"/>
  <c r="AO162"/>
  <c r="AI162" s="1"/>
  <c r="AA162"/>
  <c r="AB97"/>
  <c r="AM97"/>
  <c r="AG97" s="1"/>
  <c r="AN97"/>
  <c r="AH97" s="1"/>
  <c r="AO97"/>
  <c r="AI97" s="1"/>
  <c r="AA97"/>
  <c r="E182"/>
  <c r="F182"/>
  <c r="G182"/>
  <c r="H182"/>
  <c r="I182"/>
  <c r="J182"/>
  <c r="K182"/>
  <c r="M182"/>
  <c r="M223" s="1"/>
  <c r="T182"/>
  <c r="U182"/>
  <c r="W182"/>
  <c r="D182"/>
  <c r="E176"/>
  <c r="F176"/>
  <c r="G176"/>
  <c r="H176"/>
  <c r="I176"/>
  <c r="J176"/>
  <c r="K176"/>
  <c r="M176"/>
  <c r="T176"/>
  <c r="U176"/>
  <c r="W176"/>
  <c r="AA176"/>
  <c r="AB176"/>
  <c r="AG176"/>
  <c r="AH176"/>
  <c r="AI176"/>
  <c r="AJ176"/>
  <c r="AK176"/>
  <c r="AL176"/>
  <c r="AM176"/>
  <c r="AN176"/>
  <c r="AO176"/>
  <c r="D176"/>
  <c r="E162"/>
  <c r="F162"/>
  <c r="G162"/>
  <c r="H162"/>
  <c r="I162"/>
  <c r="J162"/>
  <c r="K162"/>
  <c r="M162"/>
  <c r="O162"/>
  <c r="Q162"/>
  <c r="S162"/>
  <c r="T162"/>
  <c r="U162"/>
  <c r="W162"/>
  <c r="D162"/>
  <c r="E97"/>
  <c r="F97"/>
  <c r="G97"/>
  <c r="H97"/>
  <c r="I97"/>
  <c r="K97"/>
  <c r="M97"/>
  <c r="O97"/>
  <c r="Q97"/>
  <c r="S97"/>
  <c r="T97"/>
  <c r="U97"/>
  <c r="W97"/>
  <c r="D97"/>
  <c r="E86"/>
  <c r="F86"/>
  <c r="G86"/>
  <c r="H86"/>
  <c r="I86"/>
  <c r="J86"/>
  <c r="K86"/>
  <c r="M86"/>
  <c r="T86"/>
  <c r="U86"/>
  <c r="W86"/>
  <c r="AA86"/>
  <c r="AB86"/>
  <c r="AM86"/>
  <c r="AN86"/>
  <c r="AH86" s="1"/>
  <c r="D86"/>
  <c r="J78"/>
  <c r="K78"/>
  <c r="M78"/>
  <c r="O78"/>
  <c r="Q78"/>
  <c r="S78"/>
  <c r="T78"/>
  <c r="U78"/>
  <c r="W78"/>
  <c r="AA78"/>
  <c r="AM78"/>
  <c r="AG78" s="1"/>
  <c r="AN78"/>
  <c r="AH78" s="1"/>
  <c r="AO78"/>
  <c r="AI78" s="1"/>
  <c r="J71"/>
  <c r="K71"/>
  <c r="M71"/>
  <c r="T71"/>
  <c r="U71"/>
  <c r="W71"/>
  <c r="AA71"/>
  <c r="AB71"/>
  <c r="AG71"/>
  <c r="AN71"/>
  <c r="AO71"/>
  <c r="AI71" s="1"/>
  <c r="J68"/>
  <c r="K68"/>
  <c r="M68"/>
  <c r="T68"/>
  <c r="U68"/>
  <c r="W68"/>
  <c r="X68"/>
  <c r="Y68"/>
  <c r="Z68"/>
  <c r="AA68"/>
  <c r="AB68"/>
  <c r="AO68"/>
  <c r="J64"/>
  <c r="K64"/>
  <c r="M64"/>
  <c r="O64"/>
  <c r="Q64"/>
  <c r="S64"/>
  <c r="T64"/>
  <c r="U64"/>
  <c r="W64"/>
  <c r="X64"/>
  <c r="Y64"/>
  <c r="Z64"/>
  <c r="AA64"/>
  <c r="AB64"/>
  <c r="AG64"/>
  <c r="AM64"/>
  <c r="AN64"/>
  <c r="AO64"/>
  <c r="AP64"/>
  <c r="AQ64"/>
  <c r="AR64"/>
  <c r="J61"/>
  <c r="K61"/>
  <c r="M61"/>
  <c r="T61"/>
  <c r="U61"/>
  <c r="W61"/>
  <c r="X61"/>
  <c r="Y61"/>
  <c r="Z61"/>
  <c r="AA61"/>
  <c r="AB61"/>
  <c r="AM61"/>
  <c r="AN61"/>
  <c r="AH61" s="1"/>
  <c r="AO61"/>
  <c r="AI61" s="1"/>
  <c r="J58"/>
  <c r="K58"/>
  <c r="M58"/>
  <c r="T58"/>
  <c r="U58"/>
  <c r="W58"/>
  <c r="X58"/>
  <c r="Y58"/>
  <c r="Z58"/>
  <c r="AA58"/>
  <c r="AB58"/>
  <c r="AG58"/>
  <c r="AM58"/>
  <c r="AN58"/>
  <c r="AO58"/>
  <c r="AI58" s="1"/>
  <c r="J40"/>
  <c r="K40"/>
  <c r="M40"/>
  <c r="O40"/>
  <c r="Q40"/>
  <c r="S40"/>
  <c r="T40"/>
  <c r="U40"/>
  <c r="W40"/>
  <c r="AA40"/>
  <c r="AB40"/>
  <c r="AM40"/>
  <c r="AN40"/>
  <c r="AH40" s="1"/>
  <c r="AO40"/>
  <c r="J37"/>
  <c r="J35" s="1"/>
  <c r="K37"/>
  <c r="M37"/>
  <c r="O37"/>
  <c r="Q37"/>
  <c r="S37"/>
  <c r="T37"/>
  <c r="U37"/>
  <c r="W37"/>
  <c r="W35" s="1"/>
  <c r="X37"/>
  <c r="Y37"/>
  <c r="Z37"/>
  <c r="AA37"/>
  <c r="AB37"/>
  <c r="AB35" s="1"/>
  <c r="AM37"/>
  <c r="AN37"/>
  <c r="AN35" s="1"/>
  <c r="AH35" s="1"/>
  <c r="AO37"/>
  <c r="AP37"/>
  <c r="AQ37"/>
  <c r="AR37"/>
  <c r="E31"/>
  <c r="F31"/>
  <c r="G31"/>
  <c r="H31"/>
  <c r="I31"/>
  <c r="D31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E80"/>
  <c r="F80"/>
  <c r="F78" s="1"/>
  <c r="G80"/>
  <c r="G78" s="1"/>
  <c r="H80"/>
  <c r="H78" s="1"/>
  <c r="I80"/>
  <c r="I78" s="1"/>
  <c r="D80"/>
  <c r="D78" s="1"/>
  <c r="D74"/>
  <c r="E74"/>
  <c r="F74"/>
  <c r="D75"/>
  <c r="E75"/>
  <c r="F75"/>
  <c r="G75"/>
  <c r="H75"/>
  <c r="I75"/>
  <c r="D76"/>
  <c r="E76"/>
  <c r="F76"/>
  <c r="G76"/>
  <c r="H76"/>
  <c r="I76"/>
  <c r="E73"/>
  <c r="F73"/>
  <c r="F71" s="1"/>
  <c r="G73"/>
  <c r="H73"/>
  <c r="I73"/>
  <c r="D73"/>
  <c r="D71" s="1"/>
  <c r="E69"/>
  <c r="E68" s="1"/>
  <c r="F69"/>
  <c r="F68" s="1"/>
  <c r="D69"/>
  <c r="D68" s="1"/>
  <c r="D67"/>
  <c r="E67"/>
  <c r="F67"/>
  <c r="G67"/>
  <c r="H67"/>
  <c r="I67"/>
  <c r="E66"/>
  <c r="E64" s="1"/>
  <c r="F66"/>
  <c r="F64" s="1"/>
  <c r="G66"/>
  <c r="G64" s="1"/>
  <c r="H66"/>
  <c r="H64" s="1"/>
  <c r="I66"/>
  <c r="I64" s="1"/>
  <c r="D66"/>
  <c r="D64" s="1"/>
  <c r="E63"/>
  <c r="E61" s="1"/>
  <c r="F63"/>
  <c r="F61" s="1"/>
  <c r="D63"/>
  <c r="D61" s="1"/>
  <c r="E60"/>
  <c r="E58" s="1"/>
  <c r="F60"/>
  <c r="F58" s="1"/>
  <c r="D60"/>
  <c r="D58" s="1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E42"/>
  <c r="F42"/>
  <c r="F40" s="1"/>
  <c r="G42"/>
  <c r="G40" s="1"/>
  <c r="H42"/>
  <c r="H40" s="1"/>
  <c r="I42"/>
  <c r="I40" s="1"/>
  <c r="D42"/>
  <c r="D40" s="1"/>
  <c r="E39"/>
  <c r="E37" s="1"/>
  <c r="F39"/>
  <c r="F37" s="1"/>
  <c r="G39"/>
  <c r="G37" s="1"/>
  <c r="H39"/>
  <c r="H37" s="1"/>
  <c r="I39"/>
  <c r="I37" s="1"/>
  <c r="D39"/>
  <c r="D37" s="1"/>
  <c r="D35" s="1"/>
  <c r="D12"/>
  <c r="E12"/>
  <c r="F12"/>
  <c r="G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E11"/>
  <c r="E9" s="1"/>
  <c r="F11"/>
  <c r="F9" s="1"/>
  <c r="G11"/>
  <c r="G9" s="1"/>
  <c r="H11"/>
  <c r="I11"/>
  <c r="D11"/>
  <c r="D9" s="1"/>
  <c r="D219" s="1"/>
  <c r="J9"/>
  <c r="K31"/>
  <c r="M31"/>
  <c r="O31"/>
  <c r="Q31"/>
  <c r="S31"/>
  <c r="T31"/>
  <c r="U31"/>
  <c r="W31"/>
  <c r="X31"/>
  <c r="Y31"/>
  <c r="Z31"/>
  <c r="AA31"/>
  <c r="AB31"/>
  <c r="AM31"/>
  <c r="AN31"/>
  <c r="AO31"/>
  <c r="AI31" s="1"/>
  <c r="J31"/>
  <c r="AN9"/>
  <c r="AH9" s="1"/>
  <c r="AO9"/>
  <c r="AI9" s="1"/>
  <c r="AP9"/>
  <c r="AJ9" s="1"/>
  <c r="AQ9"/>
  <c r="AR9"/>
  <c r="AE9"/>
  <c r="M9"/>
  <c r="O9"/>
  <c r="T9"/>
  <c r="U9"/>
  <c r="W9"/>
  <c r="X9"/>
  <c r="AA9"/>
  <c r="AB9"/>
  <c r="AF9"/>
  <c r="AF219" s="1"/>
  <c r="K9"/>
  <c r="J28" i="9"/>
  <c r="K28" s="1"/>
  <c r="K29" s="1"/>
  <c r="AG222" i="2" l="1"/>
  <c r="AH222"/>
  <c r="AO222"/>
  <c r="AI222" s="1"/>
  <c r="AG182"/>
  <c r="AH182"/>
  <c r="AQ184"/>
  <c r="AJ184"/>
  <c r="AP182"/>
  <c r="AQ178"/>
  <c r="AP176"/>
  <c r="AR164"/>
  <c r="AK164"/>
  <c r="AQ162"/>
  <c r="AK162" s="1"/>
  <c r="AJ164"/>
  <c r="AP162"/>
  <c r="AJ162" s="1"/>
  <c r="AQ99"/>
  <c r="AJ99"/>
  <c r="AP97"/>
  <c r="AJ97" s="1"/>
  <c r="AQ88"/>
  <c r="AJ88"/>
  <c r="AI86"/>
  <c r="AJ86"/>
  <c r="AG86"/>
  <c r="AQ80"/>
  <c r="AJ80"/>
  <c r="AP78"/>
  <c r="AJ78" s="1"/>
  <c r="AH71"/>
  <c r="AQ74"/>
  <c r="AJ74"/>
  <c r="AP71"/>
  <c r="AJ71" s="1"/>
  <c r="AQ75"/>
  <c r="AJ75"/>
  <c r="AQ69"/>
  <c r="AJ69"/>
  <c r="AJ68" s="1"/>
  <c r="AP68"/>
  <c r="AQ63"/>
  <c r="AJ63"/>
  <c r="AP61"/>
  <c r="AJ61" s="1"/>
  <c r="AQ60"/>
  <c r="AJ60"/>
  <c r="AP58"/>
  <c r="AJ58" s="1"/>
  <c r="AQ42"/>
  <c r="AP40"/>
  <c r="AJ40" s="1"/>
  <c r="AJ35"/>
  <c r="AI40"/>
  <c r="AG40"/>
  <c r="AQ34"/>
  <c r="AJ34"/>
  <c r="AP31"/>
  <c r="AJ31" s="1"/>
  <c r="AG31"/>
  <c r="AG9"/>
  <c r="S12"/>
  <c r="I12" s="1"/>
  <c r="H12"/>
  <c r="Y184"/>
  <c r="X182"/>
  <c r="Y178"/>
  <c r="X176"/>
  <c r="Y164"/>
  <c r="X162"/>
  <c r="Y99"/>
  <c r="X97"/>
  <c r="Y88"/>
  <c r="X86"/>
  <c r="Y83"/>
  <c r="X78"/>
  <c r="Y74"/>
  <c r="X71"/>
  <c r="Y42"/>
  <c r="X40"/>
  <c r="X35"/>
  <c r="Z14"/>
  <c r="Z9" s="1"/>
  <c r="Y9"/>
  <c r="Q184"/>
  <c r="O182"/>
  <c r="O223" s="1"/>
  <c r="Q178"/>
  <c r="O176"/>
  <c r="Q93"/>
  <c r="O86"/>
  <c r="Q74"/>
  <c r="O71"/>
  <c r="G74"/>
  <c r="G71"/>
  <c r="Q69"/>
  <c r="O68"/>
  <c r="G69"/>
  <c r="G68" s="1"/>
  <c r="Q60"/>
  <c r="O58"/>
  <c r="G60"/>
  <c r="G58" s="1"/>
  <c r="Q63"/>
  <c r="O61"/>
  <c r="G63"/>
  <c r="G61" s="1"/>
  <c r="O35"/>
  <c r="S29"/>
  <c r="H29"/>
  <c r="Q9"/>
  <c r="H9"/>
  <c r="F35"/>
  <c r="F219" s="1"/>
  <c r="J219"/>
  <c r="G35"/>
  <c r="G219" s="1"/>
  <c r="E78"/>
  <c r="X219"/>
  <c r="O219"/>
  <c r="AO219"/>
  <c r="AM35"/>
  <c r="AA35"/>
  <c r="AG35" s="1"/>
  <c r="T35"/>
  <c r="T219" s="1"/>
  <c r="M35"/>
  <c r="M219" s="1"/>
  <c r="W219"/>
  <c r="K219"/>
  <c r="AC35"/>
  <c r="AI35" s="1"/>
  <c r="AE219"/>
  <c r="AC219"/>
  <c r="AI219" s="1"/>
  <c r="AM219"/>
  <c r="U35"/>
  <c r="U219" s="1"/>
  <c r="AA219"/>
  <c r="AB219"/>
  <c r="AD219"/>
  <c r="AP219"/>
  <c r="E40"/>
  <c r="E35" s="1"/>
  <c r="AN219"/>
  <c r="E71"/>
  <c r="J29" i="9"/>
  <c r="P28"/>
  <c r="L28"/>
  <c r="L29" s="1"/>
  <c r="AG219" i="2" l="1"/>
  <c r="AJ182"/>
  <c r="AP222"/>
  <c r="AJ222" s="1"/>
  <c r="AH219"/>
  <c r="AJ219"/>
  <c r="AR184"/>
  <c r="AK184"/>
  <c r="AQ182"/>
  <c r="AR178"/>
  <c r="AR176" s="1"/>
  <c r="AQ176"/>
  <c r="AL164"/>
  <c r="AR162"/>
  <c r="AL162" s="1"/>
  <c r="AR99"/>
  <c r="AK99"/>
  <c r="AQ97"/>
  <c r="AK97" s="1"/>
  <c r="AR88"/>
  <c r="AK88"/>
  <c r="AK86"/>
  <c r="AR80"/>
  <c r="AK80"/>
  <c r="AQ78"/>
  <c r="AK78" s="1"/>
  <c r="AR75"/>
  <c r="AL75" s="1"/>
  <c r="AK75"/>
  <c r="AR74"/>
  <c r="AK74"/>
  <c r="AQ71"/>
  <c r="AK71" s="1"/>
  <c r="AR69"/>
  <c r="AK69"/>
  <c r="AK68" s="1"/>
  <c r="AQ68"/>
  <c r="AR63"/>
  <c r="AK63"/>
  <c r="AQ61"/>
  <c r="AK61" s="1"/>
  <c r="AR60"/>
  <c r="AK60"/>
  <c r="AQ58"/>
  <c r="AK58" s="1"/>
  <c r="AR42"/>
  <c r="AQ40"/>
  <c r="AR34"/>
  <c r="AK34"/>
  <c r="AQ31"/>
  <c r="AK31" s="1"/>
  <c r="Z184"/>
  <c r="Z182" s="1"/>
  <c r="Y182"/>
  <c r="Z178"/>
  <c r="Z176" s="1"/>
  <c r="Y176"/>
  <c r="Z164"/>
  <c r="Z162" s="1"/>
  <c r="Y162"/>
  <c r="Z99"/>
  <c r="Z97" s="1"/>
  <c r="Y97"/>
  <c r="Z88"/>
  <c r="Z86" s="1"/>
  <c r="Y86"/>
  <c r="Z83"/>
  <c r="Z78" s="1"/>
  <c r="Y78"/>
  <c r="Z74"/>
  <c r="Z71" s="1"/>
  <c r="Y71"/>
  <c r="Z42"/>
  <c r="Z40" s="1"/>
  <c r="Z35" s="1"/>
  <c r="Z219" s="1"/>
  <c r="Y40"/>
  <c r="Y35" s="1"/>
  <c r="Y219" s="1"/>
  <c r="S184"/>
  <c r="S182" s="1"/>
  <c r="S223" s="1"/>
  <c r="Q182"/>
  <c r="Q223" s="1"/>
  <c r="S178"/>
  <c r="S176" s="1"/>
  <c r="Q176"/>
  <c r="S93"/>
  <c r="S86" s="1"/>
  <c r="Q86"/>
  <c r="S74"/>
  <c r="Q71"/>
  <c r="H74"/>
  <c r="H71" s="1"/>
  <c r="S69"/>
  <c r="Q68"/>
  <c r="H69"/>
  <c r="H68" s="1"/>
  <c r="S60"/>
  <c r="Q58"/>
  <c r="H60"/>
  <c r="H58" s="1"/>
  <c r="S63"/>
  <c r="Q61"/>
  <c r="Q35" s="1"/>
  <c r="Q219" s="1"/>
  <c r="H63"/>
  <c r="H61" s="1"/>
  <c r="H35" s="1"/>
  <c r="H219" s="1"/>
  <c r="I29"/>
  <c r="I9" s="1"/>
  <c r="S9"/>
  <c r="E219"/>
  <c r="Q28" i="9"/>
  <c r="M28"/>
  <c r="M29" s="1"/>
  <c r="J25"/>
  <c r="H156" i="1"/>
  <c r="H158" s="1"/>
  <c r="G156"/>
  <c r="G158" s="1"/>
  <c r="F156"/>
  <c r="I156" s="1"/>
  <c r="J156" s="1"/>
  <c r="J158" s="1"/>
  <c r="E146"/>
  <c r="F146"/>
  <c r="G146"/>
  <c r="H146"/>
  <c r="I146"/>
  <c r="J146"/>
  <c r="E147"/>
  <c r="F147"/>
  <c r="G147"/>
  <c r="H147"/>
  <c r="I147"/>
  <c r="J147"/>
  <c r="E148"/>
  <c r="F148"/>
  <c r="G148"/>
  <c r="H148"/>
  <c r="I148"/>
  <c r="J148"/>
  <c r="E145"/>
  <c r="H145" s="1"/>
  <c r="E142"/>
  <c r="F142"/>
  <c r="I142"/>
  <c r="J142"/>
  <c r="G142"/>
  <c r="H142"/>
  <c r="I137"/>
  <c r="J137" s="1"/>
  <c r="E130"/>
  <c r="E131"/>
  <c r="E133"/>
  <c r="E134"/>
  <c r="E135"/>
  <c r="E136"/>
  <c r="E138"/>
  <c r="E139"/>
  <c r="E140"/>
  <c r="E128"/>
  <c r="H141"/>
  <c r="H140"/>
  <c r="H139"/>
  <c r="H138"/>
  <c r="H136"/>
  <c r="H135"/>
  <c r="H134"/>
  <c r="H133"/>
  <c r="H132"/>
  <c r="H131"/>
  <c r="H130"/>
  <c r="H128"/>
  <c r="G141"/>
  <c r="G140"/>
  <c r="G139"/>
  <c r="G138"/>
  <c r="G136"/>
  <c r="G135"/>
  <c r="G134"/>
  <c r="G133"/>
  <c r="G132"/>
  <c r="G131"/>
  <c r="G130"/>
  <c r="G128"/>
  <c r="F141"/>
  <c r="I141" s="1"/>
  <c r="J141" s="1"/>
  <c r="F140"/>
  <c r="I140" s="1"/>
  <c r="J140" s="1"/>
  <c r="F139"/>
  <c r="I139" s="1"/>
  <c r="J139" s="1"/>
  <c r="F138"/>
  <c r="I138" s="1"/>
  <c r="J138" s="1"/>
  <c r="F136"/>
  <c r="I136" s="1"/>
  <c r="J136" s="1"/>
  <c r="F135"/>
  <c r="I135" s="1"/>
  <c r="J135" s="1"/>
  <c r="F134"/>
  <c r="I134" s="1"/>
  <c r="J134" s="1"/>
  <c r="F133"/>
  <c r="I133" s="1"/>
  <c r="J133" s="1"/>
  <c r="F131"/>
  <c r="I131" s="1"/>
  <c r="J131" s="1"/>
  <c r="F130"/>
  <c r="I130" s="1"/>
  <c r="J130" s="1"/>
  <c r="F128"/>
  <c r="J128" s="1"/>
  <c r="C10"/>
  <c r="F145" l="1"/>
  <c r="I145" s="1"/>
  <c r="J145" s="1"/>
  <c r="G145"/>
  <c r="I158"/>
  <c r="F158"/>
  <c r="AK182" i="2"/>
  <c r="AQ222"/>
  <c r="AK222" s="1"/>
  <c r="AL184"/>
  <c r="AR182"/>
  <c r="AL99"/>
  <c r="AR97"/>
  <c r="AL97" s="1"/>
  <c r="AL88"/>
  <c r="AL86"/>
  <c r="AL80"/>
  <c r="AR78"/>
  <c r="AL78" s="1"/>
  <c r="AL74"/>
  <c r="AR71"/>
  <c r="AL71" s="1"/>
  <c r="AL69"/>
  <c r="AL68" s="1"/>
  <c r="AR68"/>
  <c r="AL63"/>
  <c r="AR61"/>
  <c r="AL61" s="1"/>
  <c r="AL60"/>
  <c r="AR58"/>
  <c r="AL58" s="1"/>
  <c r="AK40"/>
  <c r="AR40"/>
  <c r="AL34"/>
  <c r="AR31"/>
  <c r="S71"/>
  <c r="I74"/>
  <c r="I71" s="1"/>
  <c r="S68"/>
  <c r="I69"/>
  <c r="I68" s="1"/>
  <c r="S58"/>
  <c r="I60"/>
  <c r="I58" s="1"/>
  <c r="S61"/>
  <c r="S35" s="1"/>
  <c r="I63"/>
  <c r="I61" s="1"/>
  <c r="I35" s="1"/>
  <c r="I219" s="1"/>
  <c r="S219"/>
  <c r="P20" i="9"/>
  <c r="K25"/>
  <c r="P25" s="1"/>
  <c r="P23"/>
  <c r="R28"/>
  <c r="N28"/>
  <c r="N29" s="1"/>
  <c r="Q24"/>
  <c r="P24"/>
  <c r="P18"/>
  <c r="P17"/>
  <c r="P16"/>
  <c r="P15"/>
  <c r="Q14"/>
  <c r="P14"/>
  <c r="AL182" i="2" l="1"/>
  <c r="AR222"/>
  <c r="AL222" s="1"/>
  <c r="AL40"/>
  <c r="AL35"/>
  <c r="AK35"/>
  <c r="AQ219"/>
  <c r="AK219" s="1"/>
  <c r="AL31"/>
  <c r="AR219"/>
  <c r="AL219" s="1"/>
  <c r="L25" i="9"/>
  <c r="Q25" s="1"/>
  <c r="Q23"/>
  <c r="Q20"/>
  <c r="S28"/>
  <c r="O28"/>
  <c r="R24"/>
  <c r="Q18"/>
  <c r="Q17"/>
  <c r="Q16"/>
  <c r="Q15"/>
  <c r="R14"/>
  <c r="T28" l="1"/>
  <c r="O29"/>
  <c r="R20"/>
  <c r="M25"/>
  <c r="R25" s="1"/>
  <c r="R23"/>
  <c r="K26"/>
  <c r="P21"/>
  <c r="T24"/>
  <c r="S24"/>
  <c r="R18"/>
  <c r="R17"/>
  <c r="R16"/>
  <c r="R15"/>
  <c r="T14"/>
  <c r="S14"/>
  <c r="N25" l="1"/>
  <c r="S25" s="1"/>
  <c r="S23"/>
  <c r="L26"/>
  <c r="Q21"/>
  <c r="T20"/>
  <c r="S20"/>
  <c r="T18"/>
  <c r="S18"/>
  <c r="T17"/>
  <c r="S17"/>
  <c r="T16"/>
  <c r="S16"/>
  <c r="T15"/>
  <c r="S15"/>
  <c r="O25" l="1"/>
  <c r="T25" s="1"/>
  <c r="T23"/>
  <c r="M26"/>
  <c r="R21"/>
  <c r="N26" l="1"/>
  <c r="S21"/>
  <c r="O26" l="1"/>
  <c r="T21"/>
</calcChain>
</file>

<file path=xl/sharedStrings.xml><?xml version="1.0" encoding="utf-8"?>
<sst xmlns="http://schemas.openxmlformats.org/spreadsheetml/2006/main" count="872" uniqueCount="490">
  <si>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</si>
  <si>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</si>
  <si>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</si>
  <si>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</si>
  <si>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</si>
  <si>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</si>
  <si>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</si>
  <si>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</si>
  <si>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</si>
  <si>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</si>
  <si>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</si>
  <si>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</si>
  <si>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</si>
  <si>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</si>
  <si>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</si>
  <si>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</si>
  <si>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</si>
  <si>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</si>
  <si>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</si>
  <si>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</si>
  <si>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</si>
  <si>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</si>
  <si>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</si>
  <si>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</si>
  <si>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</si>
  <si>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</si>
  <si>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</si>
  <si>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</si>
  <si>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</si>
  <si>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</si>
  <si>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</si>
  <si>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</si>
  <si>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</si>
  <si>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</si>
  <si>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</si>
  <si>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</si>
  <si>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</si>
  <si>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</si>
  <si>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м3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</si>
  <si>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</si>
  <si>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</si>
  <si>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</si>
  <si>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</si>
  <si>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</si>
  <si>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</si>
  <si>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</si>
  <si>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</si>
  <si>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</si>
  <si>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</si>
  <si>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</si>
  <si>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</si>
  <si>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</si>
  <si>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</si>
  <si>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</si>
  <si>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</si>
  <si>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</si>
  <si>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</si>
  <si>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</si>
  <si>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</si>
  <si>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</si>
  <si>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</si>
  <si>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</si>
  <si>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</si>
  <si>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</si>
  <si>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</si>
  <si>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</si>
  <si>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</si>
  <si>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</si>
  <si>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</si>
  <si>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</si>
  <si>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</si>
  <si>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</si>
  <si>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</si>
  <si>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</si>
  <si>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</si>
  <si>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</si>
  <si>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</si>
  <si>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</si>
  <si>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</si>
  <si>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</si>
  <si>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</si>
  <si>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</si>
  <si>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</si>
  <si>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</si>
  <si>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</si>
  <si>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</si>
  <si>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</si>
  <si>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</si>
  <si>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</si>
  <si>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</si>
  <si>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</si>
  <si>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</si>
  <si>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</si>
  <si>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</si>
  <si>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</si>
  <si>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</si>
  <si>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</si>
  <si>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</si>
  <si>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</si>
  <si>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</si>
  <si>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</si>
  <si>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</si>
  <si>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</si>
  <si>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</si>
  <si>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</si>
  <si>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</si>
  <si>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</si>
  <si>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</si>
  <si>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</si>
  <si>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</si>
  <si>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</si>
  <si>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</si>
  <si>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</si>
  <si>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</si>
  <si>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</si>
  <si>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</si>
  <si>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</si>
  <si>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</si>
  <si>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</si>
  <si>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</si>
  <si>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</si>
  <si>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</si>
  <si>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</si>
  <si>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</si>
  <si>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</si>
  <si>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</si>
  <si>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</si>
  <si>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</si>
  <si>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</si>
  <si>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</si>
  <si>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</si>
  <si>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</si>
  <si>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</si>
  <si>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</si>
  <si>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</si>
  <si>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</si>
  <si>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</si>
  <si>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</si>
  <si>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</si>
  <si>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</si>
  <si>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</si>
  <si>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</si>
  <si>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</si>
  <si>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</si>
  <si>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</si>
  <si>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</si>
  <si>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</si>
  <si>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</si>
  <si>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</si>
  <si>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</si>
  <si>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</si>
  <si>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</si>
  <si>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</si>
  <si>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</si>
  <si>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</si>
  <si>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</si>
  <si>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</si>
  <si>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</si>
  <si>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</si>
  <si>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</si>
  <si>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</si>
  <si>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</si>
  <si>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</si>
  <si>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</si>
  <si>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</si>
  <si>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</si>
  <si>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</si>
  <si>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</si>
  <si>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</si>
  <si>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</si>
  <si>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</si>
  <si>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</si>
  <si>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</si>
  <si>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</si>
  <si>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</si>
  <si>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</si>
  <si>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</si>
  <si>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</si>
  <si>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г.</t>
  </si>
  <si>
    <t>2018 год</t>
  </si>
  <si>
    <t>2018 г.</t>
  </si>
  <si>
    <t>Наименование населенного пункта, где осуществляет деятельность предприятие</t>
  </si>
  <si>
    <t>Факт 
2015 года</t>
  </si>
  <si>
    <t>2019 год</t>
  </si>
  <si>
    <t>Факт 
2015 г.</t>
  </si>
  <si>
    <t>2019 г.</t>
  </si>
  <si>
    <t>факт 2015</t>
  </si>
  <si>
    <t>Прогноз индекса производства</t>
  </si>
  <si>
    <t>Факт 
2016 года</t>
  </si>
  <si>
    <t>Оценка 
2017 года</t>
  </si>
  <si>
    <t>2020 год</t>
  </si>
  <si>
    <t>Форма прогноза 
до 2020 г.</t>
  </si>
  <si>
    <t>Прогноз предоставляется 
до 14 июля  2017 года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</si>
  <si>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</si>
  <si>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</si>
  <si>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</si>
  <si>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</si>
  <si>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</si>
  <si>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</si>
  <si>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</si>
  <si>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</si>
  <si>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</si>
  <si>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</si>
  <si>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</si>
  <si>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</si>
  <si>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</si>
  <si>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</si>
  <si>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</si>
  <si>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</si>
  <si>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</si>
  <si>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</si>
  <si>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</si>
  <si>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</si>
  <si>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</si>
  <si>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</si>
  <si>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</si>
  <si>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</si>
  <si>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</si>
  <si>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</si>
  <si>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</si>
  <si>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Оценка 
2017 г.</t>
  </si>
  <si>
    <t>Прогноз на 2018-2020 гг.</t>
  </si>
  <si>
    <t>2020 г.</t>
  </si>
  <si>
    <t>Сельское, лесное хозяйство, охота, рыбаловство и рыбоводство (А) - всего, 
в том числе:</t>
  </si>
  <si>
    <t>в том числе предприятия:</t>
  </si>
  <si>
    <t>Лесоводство и лесозаготовки - всего</t>
  </si>
  <si>
    <t>Добыча полезных ископаемых - всего (В)</t>
  </si>
  <si>
    <t>Добыча металлических руд - всего</t>
  </si>
  <si>
    <t>Обрабатывающие производства, всего (С)</t>
  </si>
  <si>
    <t>Производство пищевых продуктов - всего</t>
  </si>
  <si>
    <t>Обработка древесины и производство изделий из дерева и пробки, кроме мебели - всего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</si>
  <si>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</si>
  <si>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</si>
  <si>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</si>
  <si>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</si>
  <si>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</si>
  <si>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</si>
  <si>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</si>
  <si>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ВСЕГО по муниципальному образованию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</si>
  <si>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</si>
  <si>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</si>
  <si>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</si>
  <si>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</si>
  <si>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</si>
  <si>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и субпродукты пищевые прочие парные, остывшие, охлажденные или замороженные,т</t>
  </si>
  <si>
    <t>Изделия колбасные вареные, в том числе фаршированные,т</t>
  </si>
  <si>
    <t>Изделия колбасные копченые,т</t>
  </si>
  <si>
    <t>Полуфабрикаты мясные, мясосодержащие, охлажденные, замороженные,т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</si>
  <si>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</si>
  <si>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</si>
  <si>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</si>
  <si>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</si>
  <si>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</si>
  <si>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</si>
  <si>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Обеспечение электрической энергией, газом и паром; кондиционирование воздуха (раздел D)</t>
  </si>
  <si>
    <t xml:space="preserve"> Обрабатывающие производства (Раздел  С)</t>
  </si>
  <si>
    <t>Энергия тепловая, отпущенная тепловыми электроцентралями (ТЭЦ),Тысяча гигакалорий</t>
  </si>
  <si>
    <t>Энергия тепловая, отпущенная котельными,Тысяча гигакалорий</t>
  </si>
  <si>
    <t>Тысяча гигакалорий</t>
  </si>
  <si>
    <t>Лесоматериалы хвойных пород,Тысяча плотных кубических метров</t>
  </si>
  <si>
    <t>тыс плотн м3</t>
  </si>
  <si>
    <t>Итого по промышленному производству (сумма разделов  В+C+D)</t>
  </si>
  <si>
    <t>факт 2016</t>
  </si>
  <si>
    <t>оценка 2017</t>
  </si>
  <si>
    <t>Перечень инвестиционных проектов, реализация которых предполагается в 2017-2020 гг.</t>
  </si>
  <si>
    <t>Всего за 2017-2020 гг., 
в т.ч. по годам: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</si>
  <si>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</si>
  <si>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</si>
  <si>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</si>
  <si>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</si>
  <si>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 xml:space="preserve">3 вариант </t>
  </si>
  <si>
    <t>Индекс промышленного производства (В+C+D+E)</t>
  </si>
  <si>
    <t>Прогноз социально-экономического развитя Зиминского городского муниципального образования  на 2018-2020 гг.</t>
  </si>
  <si>
    <t>Деятельность в области культуры</t>
  </si>
  <si>
    <t>Деятельность в области образования</t>
  </si>
  <si>
    <t>Управление</t>
  </si>
  <si>
    <t>2 вариант  (консервативный)</t>
  </si>
  <si>
    <t>3 вариант  (целевой)</t>
  </si>
  <si>
    <t xml:space="preserve">Объем произведенной продукции в сопоставимых ценах </t>
  </si>
  <si>
    <t>ООО "Антей"</t>
  </si>
  <si>
    <t>ОАО "Зиминский хлебозавод"</t>
  </si>
  <si>
    <t>ООО "ЛДК"</t>
  </si>
  <si>
    <t>ООО "Восток Сервис"</t>
  </si>
  <si>
    <t>ООО "Вега"</t>
  </si>
  <si>
    <t>ООО "Дары Сибири"</t>
  </si>
  <si>
    <t>ООО "Идеал"</t>
  </si>
  <si>
    <t>ООО "Лира"</t>
  </si>
  <si>
    <t>ООО "Меркурий"</t>
  </si>
  <si>
    <t>ООО "Тулу"</t>
  </si>
  <si>
    <t>ООО "Вуд Сервис"</t>
  </si>
  <si>
    <t>ООО "Стим"</t>
  </si>
  <si>
    <t>ООО "Лесхозтехника"</t>
  </si>
  <si>
    <t>ООО "Партнер"</t>
  </si>
  <si>
    <t>ООО "СВ Сервис"</t>
  </si>
  <si>
    <t>ООО "Багратион"</t>
  </si>
  <si>
    <t>ООО "Зиминский кирзавод"</t>
  </si>
  <si>
    <t>ООО "Стройпрофлист"</t>
  </si>
  <si>
    <t>ООО "Кирстрой"</t>
  </si>
  <si>
    <t>ООО "Печатный дом"</t>
  </si>
  <si>
    <t>ООО "Зимаформопак"</t>
  </si>
  <si>
    <t>ООО "Мебель лавр"</t>
  </si>
  <si>
    <t>ООО "Билибино"</t>
  </si>
  <si>
    <t>ООО "Зиматеплоэнерго"</t>
  </si>
  <si>
    <t>ООО "Зимаэнерго"</t>
  </si>
  <si>
    <t>ООО "Теплоэнерго"</t>
  </si>
  <si>
    <t>ООО "Энергия"</t>
  </si>
  <si>
    <t>ООО "Водоснабжение"</t>
  </si>
  <si>
    <t>ООО "Зиматрансвод"</t>
  </si>
  <si>
    <t>ООО "Водоотведение"</t>
  </si>
  <si>
    <t>ООО "Стоки"</t>
  </si>
  <si>
    <t>ООО "Коммунальный транспорт"</t>
  </si>
  <si>
    <t>ООО "Владгрупп"</t>
  </si>
  <si>
    <t>ООО "Вымпел"</t>
  </si>
  <si>
    <t>ООО "Зима Строй"</t>
  </si>
  <si>
    <t>ООО "ИССА"</t>
  </si>
  <si>
    <t>ООО СМЭП "Дельта"</t>
  </si>
  <si>
    <t>ООО "Регионспецстрой"</t>
  </si>
  <si>
    <t>ООО "Строймонолит"</t>
  </si>
  <si>
    <t>ООО "СПМК"</t>
  </si>
  <si>
    <t>ПРОЧИЕ</t>
  </si>
  <si>
    <t>ООО "Абсолют"</t>
  </si>
  <si>
    <t>ООО "Альфа"</t>
  </si>
  <si>
    <t>ООО "Абсент"</t>
  </si>
  <si>
    <t>ООО "АЗС Зима"</t>
  </si>
  <si>
    <t>ООО "Ангара +"</t>
  </si>
  <si>
    <t>ООО "Баргузин"</t>
  </si>
  <si>
    <t>ООО "Багульник" (Пивоварова)</t>
  </si>
  <si>
    <t>ООО "Времена года"</t>
  </si>
  <si>
    <t>ООО "Василиса"</t>
  </si>
  <si>
    <t>ООО "Высота"</t>
  </si>
  <si>
    <t>ООО "Весна"</t>
  </si>
  <si>
    <t>ООО "Вест"</t>
  </si>
  <si>
    <t>ООО "Гурман"</t>
  </si>
  <si>
    <t>ООО "Грузшина"</t>
  </si>
  <si>
    <t>ООО Импульс"</t>
  </si>
  <si>
    <t>ООО "Исток"</t>
  </si>
  <si>
    <t>ООО "Империя"</t>
  </si>
  <si>
    <t>ООО "Калинка"</t>
  </si>
  <si>
    <t>ООО "Каспий"</t>
  </si>
  <si>
    <t>ООО "Каскад и Ко"</t>
  </si>
  <si>
    <t>ООО "Келлер"</t>
  </si>
  <si>
    <t>ООО "Конкурент"</t>
  </si>
  <si>
    <t>ООО "Колибри"</t>
  </si>
  <si>
    <t>ООО "Комфорт"</t>
  </si>
  <si>
    <t>ООО "Кахор продукт"</t>
  </si>
  <si>
    <t>ООО "Лес контракт"</t>
  </si>
  <si>
    <t>ООО "Лига"</t>
  </si>
  <si>
    <t>ООО "МБА"</t>
  </si>
  <si>
    <t>ООО "Марго"</t>
  </si>
  <si>
    <t>ООО "На углу"</t>
  </si>
  <si>
    <t>ООО "Новый формат"</t>
  </si>
  <si>
    <t>ООО "Елочка"</t>
  </si>
  <si>
    <t>ООО "Комсистем"</t>
  </si>
  <si>
    <t>ООО "Метелица"</t>
  </si>
  <si>
    <t>ООО "Орбита"</t>
  </si>
  <si>
    <t>ООО "Окинское"</t>
  </si>
  <si>
    <t>ООО "Олимп"</t>
  </si>
  <si>
    <t>ООО "Остров"</t>
  </si>
  <si>
    <t xml:space="preserve">ООО "Прайд" </t>
  </si>
  <si>
    <t>ООО "Привал"</t>
  </si>
  <si>
    <t>ООО "Поток"</t>
  </si>
  <si>
    <t>ООО "Параллель"</t>
  </si>
  <si>
    <t>ООО "Ручеек"</t>
  </si>
  <si>
    <t>ООО "Рассвет"</t>
  </si>
  <si>
    <t>ООО "Сатурн"</t>
  </si>
  <si>
    <t>ООО "Сибирский бизнес ресгион"</t>
  </si>
  <si>
    <t>ООО "Спектр"</t>
  </si>
  <si>
    <t>ООО ТД "Окинский"</t>
  </si>
  <si>
    <t>ООО ТД "Леан"</t>
  </si>
  <si>
    <t>ООО ТД "Викан"</t>
  </si>
  <si>
    <t>ООО "Универсал"</t>
  </si>
  <si>
    <t>ООО "Успех"</t>
  </si>
  <si>
    <t>ООО "Удачное"</t>
  </si>
  <si>
    <t>ООО "Фруктов"</t>
  </si>
  <si>
    <t>ООО "Хан"</t>
  </si>
  <si>
    <t>ООО "Холод"</t>
  </si>
  <si>
    <t>ООО "Чарли"</t>
  </si>
  <si>
    <t>ООО "Янта"</t>
  </si>
  <si>
    <t>ООО "Авеню"</t>
  </si>
  <si>
    <t>ООО "Авто"</t>
  </si>
  <si>
    <t>ООО "Анжи"</t>
  </si>
  <si>
    <t>ООО "Армада"</t>
  </si>
  <si>
    <t>МУ "Автопарк администрации"</t>
  </si>
  <si>
    <t>ООО "Байкал"</t>
  </si>
  <si>
    <t>ООО "Компания Транс Лес"</t>
  </si>
  <si>
    <t>ООО "Региональный бизнес"</t>
  </si>
  <si>
    <t>ООО "Техтранс"</t>
  </si>
  <si>
    <t>ООО "Эколайн"</t>
  </si>
  <si>
    <t>ООО "Даурия"</t>
  </si>
  <si>
    <t>ООО "Перекресток"</t>
  </si>
  <si>
    <t>ООО "Атол"</t>
  </si>
  <si>
    <t>ООО "Алинас Зима"</t>
  </si>
  <si>
    <t>ООО "Бухгалтерская служба"</t>
  </si>
  <si>
    <t>ООО "Вектор"</t>
  </si>
  <si>
    <t>ООО "УК Восточная"</t>
  </si>
  <si>
    <t>ООО "Геокадастр"</t>
  </si>
  <si>
    <t>ООО "ЕРКЦ"</t>
  </si>
  <si>
    <t>ООО "Зима Сервис"</t>
  </si>
  <si>
    <t>ООО "Профит"</t>
  </si>
  <si>
    <t>ООО "Лена"</t>
  </si>
  <si>
    <t>ООО "Ломбард - мир золота"</t>
  </si>
  <si>
    <t>ООО "Содружество"</t>
  </si>
  <si>
    <t>ООО "Стройсистема"</t>
  </si>
  <si>
    <t>ООО "Стандарт"</t>
  </si>
  <si>
    <t>ООО "Торговые ряды"</t>
  </si>
  <si>
    <t>ООО "Торговый комплекс"</t>
  </si>
  <si>
    <t>ООО "УК Центральная"</t>
  </si>
  <si>
    <t>ООО "УЮТ"</t>
  </si>
  <si>
    <t>ООО "Уютный дом"</t>
  </si>
  <si>
    <t>ООО "Шаст"</t>
  </si>
  <si>
    <t>ООО "Компания бух.учет"</t>
  </si>
  <si>
    <t>ООО ТСК "Центр"</t>
  </si>
  <si>
    <t>ООО "Шаст плюс"</t>
  </si>
  <si>
    <t>ООО "Асклепий"</t>
  </si>
  <si>
    <t>ООО "МФО Кредит Сервис"</t>
  </si>
  <si>
    <t>ООО "Деньги до зарплаты"</t>
  </si>
  <si>
    <t>"Общество охотников и рыболовов"</t>
  </si>
  <si>
    <t>АНО "Дельта"</t>
  </si>
  <si>
    <t>КО "Фонд поддержки МиСП"</t>
  </si>
  <si>
    <t>О</t>
  </si>
  <si>
    <t>ООО "Восток+"</t>
  </si>
  <si>
    <t>ООО "ВСЛК"</t>
  </si>
  <si>
    <t>ООО "ГарантЛесТранс"</t>
  </si>
  <si>
    <t>ООО "Грин Голд"</t>
  </si>
  <si>
    <t>ООО "Гранд плюс"</t>
  </si>
  <si>
    <t>ООО "Динамика"</t>
  </si>
  <si>
    <t>ООО "Золотое дело"</t>
  </si>
  <si>
    <t>ООО "Золото Сибири"</t>
  </si>
  <si>
    <t>ООО "Континент МТ"</t>
  </si>
  <si>
    <t>ООО "Магнат"</t>
  </si>
  <si>
    <t>ООО "Массив"</t>
  </si>
  <si>
    <t>ООО "Саянский ЛДК"</t>
  </si>
  <si>
    <t>ООО "Техносервис"</t>
  </si>
  <si>
    <t>ООО "Трейд"</t>
  </si>
  <si>
    <t>ООО "Спектр плюс"</t>
  </si>
  <si>
    <t>ООО "Компания Байкал Форест"</t>
  </si>
  <si>
    <t>деят-ть с 2017г</t>
  </si>
  <si>
    <t>деят-ть не ведет</t>
  </si>
  <si>
    <t>зарег в апреле 2017</t>
  </si>
  <si>
    <t>данные не дают</t>
  </si>
  <si>
    <t>деят-ть с октября 2016</t>
  </si>
  <si>
    <t xml:space="preserve">закрыто в сентябре 2016 </t>
  </si>
  <si>
    <t>деят - ть с ноября 2016</t>
  </si>
  <si>
    <t>ООО "ТрейдРосЛес"</t>
  </si>
  <si>
    <t>НУЗ Поликлиника РЖД</t>
  </si>
  <si>
    <t>зарег в июне 2016 (не раб)</t>
  </si>
  <si>
    <t>присоед к другому юр.лицу</t>
  </si>
  <si>
    <t>ликвидир в октябре 2016</t>
  </si>
  <si>
    <t>перерег в с. Пивовариха</t>
  </si>
  <si>
    <t>деят-ть с августа 2016</t>
  </si>
  <si>
    <t>сменился руков, данных нет</t>
  </si>
  <si>
    <t>ликвидировано</t>
  </si>
  <si>
    <t>ликвидировано в 2017</t>
  </si>
  <si>
    <t>ликвидировано в 2016</t>
  </si>
  <si>
    <t>ликвилировано в 2016</t>
  </si>
  <si>
    <t>деят-ть с 2016</t>
  </si>
  <si>
    <t>ДОСААФ</t>
  </si>
  <si>
    <t>АНО "ЗимаЮрЦентр"</t>
  </si>
  <si>
    <t>деят-ть не ведет, будет ликв</t>
  </si>
  <si>
    <t>в 2016 г перенесен в лесн хоз</t>
  </si>
  <si>
    <t>данных нет</t>
  </si>
  <si>
    <t>перенесен в лесн хоз-во</t>
  </si>
  <si>
    <t>ООО "ТрансЛес"</t>
  </si>
  <si>
    <t>ООО "УК Западная"</t>
  </si>
  <si>
    <t>ООО "Иркутнефтепродукт"</t>
  </si>
  <si>
    <t>ООО "Иркутнефтепродукт+"</t>
  </si>
  <si>
    <t>Все предприятия осуществляют деятельность на территории г. Зима</t>
  </si>
  <si>
    <t>г. Тулун</t>
  </si>
  <si>
    <r>
      <rPr>
        <sz val="10"/>
        <rFont val="Calibri"/>
        <family val="2"/>
        <charset val="204"/>
      </rPr>
      <t>˃</t>
    </r>
    <r>
      <rPr>
        <sz val="7.5"/>
        <rFont val="Arial Cyr"/>
        <charset val="204"/>
      </rPr>
      <t>0</t>
    </r>
  </si>
  <si>
    <t>прочие</t>
  </si>
  <si>
    <t>Диагностика состояния экономики и предприятий Зиминского городского муниципального образования</t>
  </si>
  <si>
    <t>1 вариант (базовый)</t>
  </si>
  <si>
    <t>нет данных</t>
  </si>
  <si>
    <t>Создание комплекса производств глубокой переработки древесины в г. Саянске Иркутской области</t>
  </si>
  <si>
    <t>ООО ПК "МДФ"</t>
  </si>
  <si>
    <t>,</t>
  </si>
  <si>
    <t>пиломатериалы(внешний и внутренний рынок), тыс.м3</t>
  </si>
  <si>
    <t>мебельный щит, тыс.м3</t>
  </si>
  <si>
    <t xml:space="preserve"> г. Зима, </t>
  </si>
  <si>
    <t>клееные и столярные изделия, погонаж,тыс.м3</t>
  </si>
  <si>
    <t>Всего за 2017-2026 гг., 
в т.ч. по годам:</t>
  </si>
  <si>
    <t>г. Зима</t>
  </si>
  <si>
    <t>Реконструкция станции Зима Восточно - Сибирской  железной дороги</t>
  </si>
  <si>
    <t>ОАО "РЖД"</t>
  </si>
  <si>
    <t>Всего за 2017-2019 гг., 
в т.ч. по годам:</t>
  </si>
  <si>
    <t>сохранение рабочих мест</t>
  </si>
  <si>
    <t xml:space="preserve">Строительство цеха по переработке мяса </t>
  </si>
  <si>
    <t>СПС СПК "Солнечный"</t>
  </si>
  <si>
    <t>мясные полуфабрикаты</t>
  </si>
  <si>
    <t>Сводный перечень инвестиционных проектов, реализация которых предполагается в 2017-2020 гг. 
в Зиминском городском муниципальном образовании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</si>
</sst>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0000"/>
  </numFmts>
  <fonts count="60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rgb="FFFF000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4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i/>
      <sz val="12"/>
      <name val="Times New Roman"/>
      <family val="1"/>
    </font>
    <font>
      <i/>
      <sz val="11"/>
      <name val="Times New Roman"/>
      <family val="1"/>
      <charset val="204"/>
    </font>
    <font>
      <sz val="10"/>
      <name val="Calibri"/>
      <family val="2"/>
      <charset val="204"/>
    </font>
    <font>
      <sz val="7.5"/>
      <name val="Arial Cyr"/>
      <charset val="204"/>
    </font>
    <font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/>
      <top/>
      <bottom style="dashed">
        <color indexed="55"/>
      </bottom>
      <diagonal/>
    </border>
    <border>
      <left style="thin">
        <color indexed="23"/>
      </left>
      <right/>
      <top style="dashed">
        <color indexed="55"/>
      </top>
      <bottom style="dashed">
        <color indexed="55"/>
      </bottom>
      <diagonal/>
    </border>
    <border>
      <left style="thin">
        <color indexed="23"/>
      </left>
      <right/>
      <top style="dashed">
        <color indexed="55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dashed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/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</cellStyleXfs>
  <cellXfs count="48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22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wrapText="1"/>
    </xf>
    <xf numFmtId="0" fontId="20" fillId="0" borderId="5" xfId="0" applyFont="1" applyBorder="1"/>
    <xf numFmtId="0" fontId="20" fillId="0" borderId="6" xfId="0" applyFont="1" applyBorder="1"/>
    <xf numFmtId="0" fontId="23" fillId="0" borderId="6" xfId="0" applyFont="1" applyBorder="1"/>
    <xf numFmtId="0" fontId="2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justify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22" fillId="0" borderId="16" xfId="0" applyFont="1" applyBorder="1" applyAlignment="1">
      <alignment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left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34" fillId="3" borderId="26" xfId="0" applyFont="1" applyFill="1" applyBorder="1"/>
    <xf numFmtId="0" fontId="34" fillId="3" borderId="27" xfId="0" applyFont="1" applyFill="1" applyBorder="1"/>
    <xf numFmtId="0" fontId="34" fillId="3" borderId="25" xfId="0" applyFont="1" applyFill="1" applyBorder="1" applyAlignment="1">
      <alignment horizontal="left" vertical="center" wrapText="1"/>
    </xf>
    <xf numFmtId="0" fontId="32" fillId="3" borderId="25" xfId="0" applyFont="1" applyFill="1" applyBorder="1" applyAlignment="1">
      <alignment horizontal="left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34" fillId="3" borderId="29" xfId="0" applyFont="1" applyFill="1" applyBorder="1"/>
    <xf numFmtId="0" fontId="34" fillId="3" borderId="30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2" xfId="0" applyFont="1" applyFill="1" applyBorder="1"/>
    <xf numFmtId="0" fontId="34" fillId="3" borderId="23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" xfId="0" applyFont="1" applyBorder="1"/>
    <xf numFmtId="2" fontId="1" fillId="0" borderId="13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6" xfId="0" applyFont="1" applyFill="1" applyBorder="1" applyAlignment="1">
      <alignment horizontal="left" vertical="center" wrapText="1"/>
    </xf>
    <xf numFmtId="0" fontId="34" fillId="3" borderId="6" xfId="0" applyFont="1" applyFill="1" applyBorder="1"/>
    <xf numFmtId="0" fontId="17" fillId="3" borderId="0" xfId="0" applyFont="1" applyFill="1" applyBorder="1"/>
    <xf numFmtId="0" fontId="34" fillId="3" borderId="33" xfId="0" applyFont="1" applyFill="1" applyBorder="1" applyAlignment="1">
      <alignment horizontal="left" vertical="center" wrapText="1"/>
    </xf>
    <xf numFmtId="0" fontId="34" fillId="3" borderId="34" xfId="0" applyFont="1" applyFill="1" applyBorder="1"/>
    <xf numFmtId="0" fontId="34" fillId="3" borderId="35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left" vertical="center" wrapText="1"/>
    </xf>
    <xf numFmtId="0" fontId="34" fillId="3" borderId="36" xfId="0" applyFont="1" applyFill="1" applyBorder="1"/>
    <xf numFmtId="0" fontId="34" fillId="3" borderId="1" xfId="0" applyFont="1" applyFill="1" applyBorder="1"/>
    <xf numFmtId="0" fontId="34" fillId="3" borderId="37" xfId="0" applyFont="1" applyFill="1" applyBorder="1"/>
    <xf numFmtId="0" fontId="34" fillId="3" borderId="38" xfId="0" applyFont="1" applyFill="1" applyBorder="1" applyAlignment="1">
      <alignment horizontal="center" vertical="center" wrapText="1"/>
    </xf>
    <xf numFmtId="0" fontId="34" fillId="3" borderId="39" xfId="0" applyFont="1" applyFill="1" applyBorder="1"/>
    <xf numFmtId="0" fontId="34" fillId="3" borderId="40" xfId="0" applyFont="1" applyFill="1" applyBorder="1"/>
    <xf numFmtId="0" fontId="34" fillId="3" borderId="17" xfId="0" applyFont="1" applyFill="1" applyBorder="1"/>
    <xf numFmtId="0" fontId="34" fillId="3" borderId="41" xfId="0" applyFont="1" applyFill="1" applyBorder="1"/>
    <xf numFmtId="0" fontId="29" fillId="3" borderId="3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164" fontId="1" fillId="0" borderId="42" xfId="0" applyNumberFormat="1" applyFont="1" applyBorder="1" applyAlignment="1">
      <alignment horizontal="left" vertical="center" wrapText="1"/>
    </xf>
    <xf numFmtId="0" fontId="0" fillId="0" borderId="1" xfId="0" applyBorder="1"/>
    <xf numFmtId="0" fontId="5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64" fontId="1" fillId="0" borderId="43" xfId="0" applyNumberFormat="1" applyFont="1" applyBorder="1" applyAlignment="1">
      <alignment horizontal="left" vertical="center" wrapText="1"/>
    </xf>
    <xf numFmtId="0" fontId="0" fillId="0" borderId="6" xfId="0" applyBorder="1"/>
    <xf numFmtId="0" fontId="34" fillId="3" borderId="44" xfId="0" applyFont="1" applyFill="1" applyBorder="1"/>
    <xf numFmtId="0" fontId="34" fillId="3" borderId="45" xfId="0" applyFont="1" applyFill="1" applyBorder="1"/>
    <xf numFmtId="0" fontId="0" fillId="2" borderId="1" xfId="0" applyFill="1" applyBorder="1"/>
    <xf numFmtId="0" fontId="29" fillId="3" borderId="19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22" fillId="0" borderId="31" xfId="0" applyFont="1" applyBorder="1" applyAlignment="1">
      <alignment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14" fillId="4" borderId="17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29" fillId="3" borderId="85" xfId="0" applyFont="1" applyFill="1" applyBorder="1" applyAlignment="1">
      <alignment horizontal="center" vertical="center" wrapText="1"/>
    </xf>
    <xf numFmtId="0" fontId="29" fillId="3" borderId="86" xfId="0" applyFont="1" applyFill="1" applyBorder="1" applyAlignment="1">
      <alignment horizontal="center" vertical="center" wrapText="1"/>
    </xf>
    <xf numFmtId="0" fontId="34" fillId="3" borderId="86" xfId="0" applyFont="1" applyFill="1" applyBorder="1"/>
    <xf numFmtId="0" fontId="34" fillId="3" borderId="87" xfId="0" applyFont="1" applyFill="1" applyBorder="1"/>
    <xf numFmtId="0" fontId="34" fillId="3" borderId="88" xfId="0" applyFont="1" applyFill="1" applyBorder="1"/>
    <xf numFmtId="0" fontId="29" fillId="3" borderId="0" xfId="0" applyFont="1" applyFill="1" applyAlignment="1"/>
    <xf numFmtId="0" fontId="2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1" fillId="0" borderId="14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43" fillId="0" borderId="7" xfId="0" applyNumberFormat="1" applyFont="1" applyBorder="1" applyAlignment="1">
      <alignment horizontal="left" vertical="center" wrapText="1"/>
    </xf>
    <xf numFmtId="2" fontId="31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vertical="center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justify" wrapText="1"/>
    </xf>
    <xf numFmtId="0" fontId="5" fillId="0" borderId="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3" applyFill="1" applyBorder="1" applyAlignment="1">
      <alignment horizontal="left" vertical="center" wrapText="1"/>
    </xf>
    <xf numFmtId="0" fontId="41" fillId="0" borderId="0" xfId="2" applyFill="1" applyBorder="1" applyAlignment="1">
      <alignment horizontal="left" vertical="center" wrapText="1"/>
    </xf>
    <xf numFmtId="0" fontId="40" fillId="0" borderId="0" xfId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10" fontId="43" fillId="0" borderId="0" xfId="0" applyNumberFormat="1" applyFont="1" applyFill="1" applyBorder="1" applyAlignment="1">
      <alignment horizontal="left" vertical="center" wrapText="1"/>
    </xf>
    <xf numFmtId="10" fontId="1" fillId="0" borderId="0" xfId="0" applyNumberFormat="1" applyFont="1" applyFill="1" applyBorder="1"/>
    <xf numFmtId="0" fontId="31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64" fontId="46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0" fillId="0" borderId="0" xfId="0" applyFill="1" applyAlignment="1">
      <alignment wrapText="1"/>
    </xf>
    <xf numFmtId="0" fontId="44" fillId="0" borderId="0" xfId="0" applyFont="1" applyFill="1" applyAlignment="1">
      <alignment wrapText="1"/>
    </xf>
    <xf numFmtId="0" fontId="48" fillId="0" borderId="0" xfId="0" applyFont="1"/>
    <xf numFmtId="0" fontId="47" fillId="7" borderId="0" xfId="0" applyFont="1" applyFill="1" applyAlignment="1">
      <alignment wrapText="1"/>
    </xf>
    <xf numFmtId="0" fontId="11" fillId="2" borderId="1" xfId="0" applyFont="1" applyFill="1" applyBorder="1"/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2" borderId="3" xfId="0" applyFont="1" applyFill="1" applyBorder="1"/>
    <xf numFmtId="0" fontId="11" fillId="0" borderId="3" xfId="0" applyFont="1" applyBorder="1"/>
    <xf numFmtId="0" fontId="11" fillId="2" borderId="10" xfId="0" applyFont="1" applyFill="1" applyBorder="1"/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2" borderId="16" xfId="0" applyFont="1" applyFill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3" fillId="2" borderId="3" xfId="0" applyFont="1" applyFill="1" applyBorder="1"/>
    <xf numFmtId="0" fontId="3" fillId="2" borderId="10" xfId="0" applyFont="1" applyFill="1" applyBorder="1"/>
    <xf numFmtId="0" fontId="49" fillId="0" borderId="3" xfId="0" applyFont="1" applyBorder="1"/>
    <xf numFmtId="0" fontId="49" fillId="2" borderId="3" xfId="0" applyFont="1" applyFill="1" applyBorder="1"/>
    <xf numFmtId="0" fontId="49" fillId="2" borderId="10" xfId="0" applyFont="1" applyFill="1" applyBorder="1"/>
    <xf numFmtId="0" fontId="50" fillId="0" borderId="3" xfId="0" applyFont="1" applyBorder="1"/>
    <xf numFmtId="0" fontId="49" fillId="0" borderId="16" xfId="0" applyFont="1" applyBorder="1"/>
    <xf numFmtId="0" fontId="49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/>
    </xf>
    <xf numFmtId="0" fontId="49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/>
    <xf numFmtId="0" fontId="3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/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2" fontId="32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2" fontId="32" fillId="0" borderId="1" xfId="0" applyNumberFormat="1" applyFont="1" applyFill="1" applyBorder="1" applyAlignment="1">
      <alignment vertical="center" wrapText="1"/>
    </xf>
    <xf numFmtId="2" fontId="32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 wrapText="1"/>
    </xf>
    <xf numFmtId="2" fontId="29" fillId="0" borderId="1" xfId="0" applyNumberFormat="1" applyFont="1" applyFill="1" applyBorder="1" applyAlignment="1">
      <alignment horizontal="left" vertical="center" wrapText="1"/>
    </xf>
    <xf numFmtId="2" fontId="51" fillId="0" borderId="1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2" fontId="52" fillId="0" borderId="1" xfId="0" applyNumberFormat="1" applyFont="1" applyFill="1" applyBorder="1" applyAlignment="1">
      <alignment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4" fillId="11" borderId="0" xfId="0" applyFont="1" applyFill="1"/>
    <xf numFmtId="0" fontId="55" fillId="11" borderId="1" xfId="0" applyFont="1" applyFill="1" applyBorder="1" applyAlignment="1">
      <alignment horizontal="center" vertical="center" wrapText="1"/>
    </xf>
    <xf numFmtId="2" fontId="56" fillId="11" borderId="1" xfId="0" applyNumberFormat="1" applyFont="1" applyFill="1" applyBorder="1" applyAlignment="1">
      <alignment vertical="center"/>
    </xf>
    <xf numFmtId="0" fontId="55" fillId="11" borderId="18" xfId="0" applyFont="1" applyFill="1" applyBorder="1" applyAlignment="1">
      <alignment horizontal="center" vertical="center" wrapText="1"/>
    </xf>
    <xf numFmtId="0" fontId="55" fillId="11" borderId="17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/>
    </xf>
    <xf numFmtId="2" fontId="0" fillId="0" borderId="0" xfId="0" applyNumberFormat="1"/>
    <xf numFmtId="2" fontId="53" fillId="0" borderId="1" xfId="0" applyNumberFormat="1" applyFont="1" applyFill="1" applyBorder="1" applyAlignment="1">
      <alignment vertical="center"/>
    </xf>
    <xf numFmtId="164" fontId="53" fillId="0" borderId="1" xfId="0" applyNumberFormat="1" applyFont="1" applyFill="1" applyBorder="1" applyAlignment="1">
      <alignment vertical="center"/>
    </xf>
    <xf numFmtId="164" fontId="52" fillId="0" borderId="1" xfId="0" applyNumberFormat="1" applyFont="1" applyFill="1" applyBorder="1" applyAlignment="1">
      <alignment vertical="center"/>
    </xf>
    <xf numFmtId="164" fontId="51" fillId="0" borderId="1" xfId="0" applyNumberFormat="1" applyFont="1" applyFill="1" applyBorder="1" applyAlignment="1">
      <alignment vertical="center"/>
    </xf>
    <xf numFmtId="0" fontId="38" fillId="0" borderId="1" xfId="0" applyFont="1" applyBorder="1"/>
    <xf numFmtId="165" fontId="51" fillId="0" borderId="1" xfId="0" applyNumberFormat="1" applyFont="1" applyFill="1" applyBorder="1" applyAlignment="1">
      <alignment vertical="center"/>
    </xf>
    <xf numFmtId="165" fontId="0" fillId="0" borderId="0" xfId="0" applyNumberFormat="1"/>
    <xf numFmtId="2" fontId="1" fillId="0" borderId="7" xfId="0" applyNumberFormat="1" applyFont="1" applyFill="1" applyBorder="1" applyAlignment="1">
      <alignment horizontal="left" vertical="center" wrapText="1"/>
    </xf>
    <xf numFmtId="166" fontId="43" fillId="0" borderId="7" xfId="0" applyNumberFormat="1" applyFont="1" applyBorder="1" applyAlignment="1">
      <alignment horizontal="left" vertical="center" wrapText="1"/>
    </xf>
    <xf numFmtId="2" fontId="1" fillId="0" borderId="2" xfId="0" applyNumberFormat="1" applyFont="1" applyBorder="1"/>
    <xf numFmtId="2" fontId="50" fillId="0" borderId="3" xfId="0" applyNumberFormat="1" applyFont="1" applyBorder="1"/>
    <xf numFmtId="2" fontId="49" fillId="0" borderId="3" xfId="0" applyNumberFormat="1" applyFont="1" applyBorder="1"/>
    <xf numFmtId="165" fontId="49" fillId="0" borderId="3" xfId="0" applyNumberFormat="1" applyFont="1" applyBorder="1"/>
    <xf numFmtId="0" fontId="4" fillId="0" borderId="7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" xfId="0" applyFont="1" applyBorder="1"/>
    <xf numFmtId="2" fontId="56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164" fontId="1" fillId="0" borderId="43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164" fontId="1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64" fontId="1" fillId="0" borderId="92" xfId="0" applyNumberFormat="1" applyFont="1" applyBorder="1"/>
    <xf numFmtId="164" fontId="1" fillId="0" borderId="91" xfId="0" applyNumberFormat="1" applyFont="1" applyBorder="1"/>
    <xf numFmtId="164" fontId="1" fillId="0" borderId="93" xfId="0" applyNumberFormat="1" applyFont="1" applyBorder="1"/>
    <xf numFmtId="1" fontId="1" fillId="0" borderId="93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horizontal="right" vertical="center" wrapText="1"/>
    </xf>
    <xf numFmtId="0" fontId="32" fillId="0" borderId="7" xfId="0" applyFont="1" applyFill="1" applyBorder="1" applyAlignment="1">
      <alignment vertical="center" wrapText="1"/>
    </xf>
    <xf numFmtId="0" fontId="32" fillId="0" borderId="43" xfId="0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164" fontId="38" fillId="0" borderId="1" xfId="0" applyNumberFormat="1" applyFont="1" applyBorder="1"/>
    <xf numFmtId="0" fontId="12" fillId="0" borderId="0" xfId="0" applyFont="1" applyFill="1" applyAlignment="1">
      <alignment horizontal="center" vertical="center" wrapText="1"/>
    </xf>
    <xf numFmtId="0" fontId="59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2" borderId="1" xfId="0" applyFont="1" applyFill="1" applyBorder="1"/>
    <xf numFmtId="0" fontId="1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165" fontId="43" fillId="0" borderId="7" xfId="0" applyNumberFormat="1" applyFont="1" applyFill="1" applyBorder="1" applyAlignment="1">
      <alignment horizontal="left" vertical="center" wrapText="1"/>
    </xf>
    <xf numFmtId="167" fontId="1" fillId="0" borderId="7" xfId="0" applyNumberFormat="1" applyFont="1" applyFill="1" applyBorder="1" applyAlignment="1">
      <alignment horizontal="left" vertical="center" wrapText="1"/>
    </xf>
    <xf numFmtId="2" fontId="43" fillId="0" borderId="7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5" borderId="81" xfId="0" applyFont="1" applyFill="1" applyBorder="1" applyAlignment="1">
      <alignment horizontal="center" vertical="center" wrapText="1"/>
    </xf>
    <xf numFmtId="0" fontId="13" fillId="5" borderId="8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81" xfId="0" applyFont="1" applyFill="1" applyBorder="1" applyAlignment="1">
      <alignment horizontal="center" vertical="center" wrapText="1"/>
    </xf>
    <xf numFmtId="0" fontId="13" fillId="4" borderId="8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31" fillId="0" borderId="0" xfId="0" applyFont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left"/>
    </xf>
    <xf numFmtId="0" fontId="21" fillId="5" borderId="50" xfId="0" applyFont="1" applyFill="1" applyBorder="1" applyAlignment="1">
      <alignment horizontal="left"/>
    </xf>
    <xf numFmtId="0" fontId="0" fillId="5" borderId="50" xfId="0" applyFill="1" applyBorder="1" applyAlignment="1"/>
    <xf numFmtId="0" fontId="21" fillId="4" borderId="31" xfId="0" applyFont="1" applyFill="1" applyBorder="1" applyAlignment="1">
      <alignment horizontal="center" vertical="justify" wrapText="1"/>
    </xf>
    <xf numFmtId="0" fontId="21" fillId="4" borderId="46" xfId="0" applyFont="1" applyFill="1" applyBorder="1" applyAlignment="1">
      <alignment horizontal="center" vertical="justify" wrapText="1"/>
    </xf>
    <xf numFmtId="0" fontId="21" fillId="4" borderId="47" xfId="0" applyFont="1" applyFill="1" applyBorder="1" applyAlignment="1">
      <alignment horizontal="center" vertical="justify" wrapText="1"/>
    </xf>
    <xf numFmtId="0" fontId="22" fillId="0" borderId="50" xfId="0" applyFont="1" applyBorder="1" applyAlignment="1">
      <alignment vertical="center" wrapText="1"/>
    </xf>
    <xf numFmtId="0" fontId="20" fillId="0" borderId="4" xfId="0" applyFont="1" applyFill="1" applyBorder="1"/>
    <xf numFmtId="0" fontId="20" fillId="0" borderId="0" xfId="0" applyFont="1" applyFill="1" applyBorder="1"/>
    <xf numFmtId="0" fontId="21" fillId="4" borderId="83" xfId="0" applyFont="1" applyFill="1" applyBorder="1" applyAlignment="1">
      <alignment horizontal="center" vertical="center" wrapText="1"/>
    </xf>
    <xf numFmtId="0" fontId="21" fillId="4" borderId="84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9" fillId="3" borderId="0" xfId="0" applyFont="1" applyFill="1" applyAlignment="1">
      <alignment horizontal="right"/>
    </xf>
    <xf numFmtId="0" fontId="29" fillId="3" borderId="69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17" fillId="3" borderId="68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74" xfId="0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4" borderId="78" xfId="0" applyFont="1" applyFill="1" applyBorder="1" applyAlignment="1">
      <alignment horizontal="center" vertical="center" wrapText="1"/>
    </xf>
    <xf numFmtId="0" fontId="29" fillId="4" borderId="79" xfId="0" applyFont="1" applyFill="1" applyBorder="1" applyAlignment="1">
      <alignment horizontal="center" vertical="center" wrapText="1"/>
    </xf>
    <xf numFmtId="0" fontId="29" fillId="4" borderId="80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76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29" fillId="4" borderId="64" xfId="0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29" fillId="4" borderId="46" xfId="0" applyFont="1" applyFill="1" applyBorder="1" applyAlignment="1">
      <alignment horizontal="center" vertical="center" wrapText="1"/>
    </xf>
    <xf numFmtId="0" fontId="29" fillId="4" borderId="47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3" borderId="56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2" xfId="0" applyFont="1" applyFill="1" applyBorder="1" applyAlignment="1">
      <alignment horizontal="center" vertical="center" wrapText="1"/>
    </xf>
    <xf numFmtId="0" fontId="34" fillId="3" borderId="53" xfId="0" applyFont="1" applyFill="1" applyBorder="1" applyAlignment="1">
      <alignment horizontal="center" vertical="center" wrapText="1"/>
    </xf>
    <xf numFmtId="0" fontId="34" fillId="3" borderId="54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18" xfId="0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Border="1"/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  <colors>
    <mruColors>
      <color rgb="FFFFFF66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W171"/>
  <sheetViews>
    <sheetView zoomScale="66" zoomScaleNormal="66" zoomScaleSheetLayoutView="75" workbookViewId="0">
      <selection activeCell="O116" sqref="O116"/>
    </sheetView>
  </sheetViews>
  <sheetFormatPr defaultRowHeight="12.75"/>
  <cols>
    <col min="1" max="1" width="68.28515625" style="183" customWidth="1"/>
    <col min="2" max="2" width="15.140625" customWidth="1"/>
    <col min="3" max="3" width="13.85546875" style="23" customWidth="1"/>
    <col min="4" max="4" width="14.140625" style="23" customWidth="1"/>
    <col min="5" max="5" width="13" customWidth="1"/>
    <col min="6" max="6" width="14.85546875" customWidth="1"/>
    <col min="7" max="7" width="13.7109375" bestFit="1" customWidth="1"/>
    <col min="8" max="8" width="13.7109375" customWidth="1"/>
    <col min="9" max="10" width="12" customWidth="1"/>
    <col min="11" max="11" width="10.28515625" customWidth="1"/>
    <col min="12" max="12" width="8.7109375" customWidth="1"/>
    <col min="13" max="13" width="15.28515625" customWidth="1"/>
    <col min="14" max="14" width="9.42578125" customWidth="1"/>
    <col min="15" max="15" width="17.5703125" customWidth="1"/>
    <col min="16" max="16" width="13.28515625" customWidth="1"/>
    <col min="17" max="17" width="18.42578125" customWidth="1"/>
    <col min="18" max="18" width="13.28515625" customWidth="1"/>
    <col min="19" max="19" width="17.140625" customWidth="1"/>
    <col min="20" max="20" width="13.28515625" customWidth="1"/>
    <col min="21" max="21" width="17.140625" customWidth="1"/>
    <col min="22" max="23" width="13.28515625" customWidth="1"/>
  </cols>
  <sheetData>
    <row r="1" spans="1:10" ht="44.25" customHeight="1">
      <c r="A1" s="364" t="s">
        <v>192</v>
      </c>
      <c r="B1" s="364"/>
      <c r="C1" s="364"/>
      <c r="D1" s="364"/>
      <c r="E1" s="364"/>
      <c r="F1" s="364"/>
      <c r="G1" s="364"/>
      <c r="H1" s="364"/>
      <c r="I1" s="353" t="s">
        <v>58</v>
      </c>
      <c r="J1" s="353"/>
    </row>
    <row r="2" spans="1:10" ht="39" customHeight="1">
      <c r="A2" s="178"/>
      <c r="B2" s="117"/>
      <c r="C2" s="324"/>
      <c r="D2" s="324"/>
      <c r="E2" s="117"/>
      <c r="F2" s="117"/>
      <c r="I2" s="354" t="s">
        <v>191</v>
      </c>
      <c r="J2" s="354"/>
    </row>
    <row r="3" spans="1:10" ht="14.25" customHeight="1">
      <c r="A3" s="1"/>
      <c r="B3" s="2"/>
      <c r="C3" s="328"/>
      <c r="D3" s="328"/>
      <c r="E3" s="22"/>
      <c r="F3" s="22"/>
      <c r="G3" s="22"/>
      <c r="H3" s="168"/>
    </row>
    <row r="4" spans="1:10" ht="51" customHeight="1">
      <c r="A4" s="358" t="s">
        <v>272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4.25" customHeight="1">
      <c r="A5" s="177"/>
      <c r="B5" s="20"/>
      <c r="C5" s="329"/>
      <c r="D5" s="329"/>
      <c r="E5" s="20"/>
      <c r="F5" s="20"/>
      <c r="G5" s="20"/>
      <c r="H5" s="166"/>
    </row>
    <row r="6" spans="1:10" ht="21" customHeight="1">
      <c r="A6" s="355" t="s">
        <v>11</v>
      </c>
      <c r="B6" s="361" t="s">
        <v>12</v>
      </c>
      <c r="C6" s="355" t="s">
        <v>182</v>
      </c>
      <c r="D6" s="355" t="s">
        <v>188</v>
      </c>
      <c r="E6" s="355" t="s">
        <v>189</v>
      </c>
      <c r="F6" s="345" t="s">
        <v>61</v>
      </c>
      <c r="G6" s="346"/>
      <c r="H6" s="346"/>
      <c r="I6" s="346"/>
      <c r="J6" s="347"/>
    </row>
    <row r="7" spans="1:10" ht="33" customHeight="1">
      <c r="A7" s="356"/>
      <c r="B7" s="362"/>
      <c r="C7" s="356"/>
      <c r="D7" s="356"/>
      <c r="E7" s="356"/>
      <c r="F7" s="345" t="s">
        <v>179</v>
      </c>
      <c r="G7" s="346"/>
      <c r="H7" s="347"/>
      <c r="I7" s="359" t="s">
        <v>183</v>
      </c>
      <c r="J7" s="359" t="s">
        <v>190</v>
      </c>
    </row>
    <row r="8" spans="1:10" ht="61.5" customHeight="1">
      <c r="A8" s="357"/>
      <c r="B8" s="363"/>
      <c r="C8" s="357"/>
      <c r="D8" s="357"/>
      <c r="E8" s="357"/>
      <c r="F8" s="340" t="s">
        <v>471</v>
      </c>
      <c r="G8" s="340" t="s">
        <v>276</v>
      </c>
      <c r="H8" s="340" t="s">
        <v>277</v>
      </c>
      <c r="I8" s="360"/>
      <c r="J8" s="360"/>
    </row>
    <row r="9" spans="1:10" ht="18.75">
      <c r="A9" s="351" t="s">
        <v>13</v>
      </c>
      <c r="B9" s="352"/>
      <c r="C9" s="352"/>
      <c r="D9" s="352"/>
      <c r="E9" s="352"/>
      <c r="F9" s="352"/>
      <c r="G9" s="352"/>
      <c r="H9" s="352"/>
      <c r="I9" s="352"/>
      <c r="J9" s="352"/>
    </row>
    <row r="10" spans="1:10" ht="39">
      <c r="A10" s="25" t="s">
        <v>79</v>
      </c>
      <c r="B10" s="36" t="s">
        <v>14</v>
      </c>
      <c r="C10" s="330">
        <f>SUM(C12:C24)</f>
        <v>2672.15</v>
      </c>
      <c r="D10" s="330">
        <v>2706.1</v>
      </c>
      <c r="E10" s="37">
        <f>SUM(E13:E24)</f>
        <v>2857.7600000000007</v>
      </c>
      <c r="F10" s="37">
        <f t="shared" ref="F10:J10" si="0">SUM(F13:F24)</f>
        <v>2980.24</v>
      </c>
      <c r="G10" s="37">
        <f t="shared" si="0"/>
        <v>2970.3900000000003</v>
      </c>
      <c r="H10" s="37">
        <f t="shared" si="0"/>
        <v>2979.0199999999995</v>
      </c>
      <c r="I10" s="37">
        <f t="shared" si="0"/>
        <v>3093.29</v>
      </c>
      <c r="J10" s="37">
        <f t="shared" si="0"/>
        <v>3211.1900000000005</v>
      </c>
    </row>
    <row r="11" spans="1:10" ht="18.75">
      <c r="A11" s="75" t="s">
        <v>15</v>
      </c>
      <c r="B11" s="49"/>
      <c r="C11" s="331"/>
      <c r="D11" s="331"/>
      <c r="E11" s="51"/>
      <c r="F11" s="51"/>
      <c r="G11" s="51"/>
      <c r="H11" s="51"/>
      <c r="I11" s="51"/>
      <c r="J11" s="51"/>
    </row>
    <row r="12" spans="1:10" ht="37.5">
      <c r="A12" s="53" t="s">
        <v>193</v>
      </c>
      <c r="B12" s="38" t="s">
        <v>14</v>
      </c>
      <c r="C12" s="42"/>
      <c r="D12" s="42"/>
      <c r="E12" s="40"/>
      <c r="F12" s="40"/>
      <c r="G12" s="40"/>
      <c r="H12" s="40"/>
      <c r="I12" s="40"/>
      <c r="J12" s="40"/>
    </row>
    <row r="13" spans="1:10" ht="56.25">
      <c r="A13" s="54" t="s">
        <v>194</v>
      </c>
      <c r="B13" s="38" t="s">
        <v>14</v>
      </c>
      <c r="C13" s="42"/>
      <c r="D13" s="42"/>
      <c r="E13" s="39"/>
      <c r="F13" s="39"/>
      <c r="G13" s="40"/>
      <c r="H13" s="40"/>
      <c r="I13" s="39"/>
      <c r="J13" s="40"/>
    </row>
    <row r="14" spans="1:10" ht="18.75">
      <c r="A14" s="54" t="s">
        <v>195</v>
      </c>
      <c r="B14" s="38" t="s">
        <v>14</v>
      </c>
      <c r="C14" s="42">
        <v>345</v>
      </c>
      <c r="D14" s="42">
        <v>321</v>
      </c>
      <c r="E14" s="40">
        <v>234.54</v>
      </c>
      <c r="F14" s="40">
        <v>246.03</v>
      </c>
      <c r="G14" s="40">
        <v>243.3</v>
      </c>
      <c r="H14" s="40">
        <v>245.3</v>
      </c>
      <c r="I14" s="40">
        <v>254.9</v>
      </c>
      <c r="J14" s="40">
        <v>264.32</v>
      </c>
    </row>
    <row r="15" spans="1:10" ht="18.75">
      <c r="A15" s="54" t="s">
        <v>196</v>
      </c>
      <c r="B15" s="38" t="s">
        <v>14</v>
      </c>
      <c r="C15" s="42"/>
      <c r="D15" s="42"/>
      <c r="E15" s="39"/>
      <c r="F15" s="39"/>
      <c r="G15" s="40"/>
      <c r="H15" s="40"/>
      <c r="I15" s="39"/>
      <c r="J15" s="40"/>
    </row>
    <row r="16" spans="1:10" ht="18.75">
      <c r="A16" s="54" t="s">
        <v>42</v>
      </c>
      <c r="B16" s="38" t="s">
        <v>14</v>
      </c>
      <c r="C16" s="42"/>
      <c r="D16" s="42"/>
      <c r="E16" s="39"/>
      <c r="F16" s="39"/>
      <c r="G16" s="40"/>
      <c r="H16" s="40"/>
      <c r="I16" s="39"/>
      <c r="J16" s="40"/>
    </row>
    <row r="17" spans="1:10" ht="18.75">
      <c r="A17" s="54" t="s">
        <v>43</v>
      </c>
      <c r="B17" s="38" t="s">
        <v>14</v>
      </c>
      <c r="C17" s="42">
        <v>650.20000000000005</v>
      </c>
      <c r="D17" s="42">
        <v>774.8</v>
      </c>
      <c r="E17" s="40">
        <v>939.97</v>
      </c>
      <c r="F17" s="40">
        <v>983.82</v>
      </c>
      <c r="G17" s="40">
        <v>976.23</v>
      </c>
      <c r="H17" s="40">
        <v>983.26</v>
      </c>
      <c r="I17" s="40">
        <v>1017.91</v>
      </c>
      <c r="J17" s="40">
        <v>1054.27</v>
      </c>
    </row>
    <row r="18" spans="1:10" ht="40.5" customHeight="1">
      <c r="A18" s="53" t="s">
        <v>197</v>
      </c>
      <c r="B18" s="38" t="s">
        <v>14</v>
      </c>
      <c r="C18" s="42">
        <v>238.25</v>
      </c>
      <c r="D18" s="44">
        <v>230.46</v>
      </c>
      <c r="E18" s="44">
        <v>236.25</v>
      </c>
      <c r="F18" s="44">
        <v>244.32</v>
      </c>
      <c r="G18" s="44">
        <v>244.32</v>
      </c>
      <c r="H18" s="44">
        <v>244.32</v>
      </c>
      <c r="I18" s="44">
        <v>254.44</v>
      </c>
      <c r="J18" s="44">
        <v>264.61</v>
      </c>
    </row>
    <row r="19" spans="1:10" ht="37.5" customHeight="1">
      <c r="A19" s="53" t="s">
        <v>198</v>
      </c>
      <c r="B19" s="38" t="s">
        <v>14</v>
      </c>
      <c r="C19" s="42">
        <v>109.3</v>
      </c>
      <c r="D19" s="42">
        <v>113.3</v>
      </c>
      <c r="E19" s="40">
        <v>123.42</v>
      </c>
      <c r="F19" s="40">
        <v>127.99</v>
      </c>
      <c r="G19" s="40">
        <v>127.99</v>
      </c>
      <c r="H19" s="40">
        <v>127.99</v>
      </c>
      <c r="I19" s="40">
        <v>133.11000000000001</v>
      </c>
      <c r="J19" s="40">
        <v>138.44</v>
      </c>
    </row>
    <row r="20" spans="1:10" ht="18.75">
      <c r="A20" s="54" t="s">
        <v>20</v>
      </c>
      <c r="B20" s="38" t="s">
        <v>14</v>
      </c>
      <c r="C20" s="42">
        <v>35.700000000000003</v>
      </c>
      <c r="D20" s="42">
        <v>27.2</v>
      </c>
      <c r="E20" s="40">
        <v>28.44</v>
      </c>
      <c r="F20" s="40">
        <v>29.83</v>
      </c>
      <c r="G20" s="40">
        <v>29.8</v>
      </c>
      <c r="H20" s="40">
        <v>30</v>
      </c>
      <c r="I20" s="40">
        <v>31.3</v>
      </c>
      <c r="J20" s="40">
        <v>32.799999999999997</v>
      </c>
    </row>
    <row r="21" spans="1:10" ht="37.5">
      <c r="A21" s="53" t="s">
        <v>199</v>
      </c>
      <c r="B21" s="38" t="s">
        <v>14</v>
      </c>
      <c r="C21" s="42">
        <v>1009.9</v>
      </c>
      <c r="D21" s="42">
        <v>873.8</v>
      </c>
      <c r="E21" s="40">
        <v>912.94</v>
      </c>
      <c r="F21" s="40">
        <v>949.45</v>
      </c>
      <c r="G21" s="40">
        <v>949.45</v>
      </c>
      <c r="H21" s="40">
        <v>949.45</v>
      </c>
      <c r="I21" s="40">
        <v>985.53</v>
      </c>
      <c r="J21" s="40">
        <v>1022.98</v>
      </c>
    </row>
    <row r="22" spans="1:10" ht="18.75">
      <c r="A22" s="54" t="s">
        <v>239</v>
      </c>
      <c r="B22" s="38" t="s">
        <v>14</v>
      </c>
      <c r="C22" s="42">
        <v>109.5</v>
      </c>
      <c r="D22" s="42">
        <v>73.900000000000006</v>
      </c>
      <c r="E22" s="40">
        <v>77.400000000000006</v>
      </c>
      <c r="F22" s="40">
        <v>80.599999999999994</v>
      </c>
      <c r="G22" s="40">
        <v>80.400000000000006</v>
      </c>
      <c r="H22" s="40">
        <v>80.5</v>
      </c>
      <c r="I22" s="40">
        <v>83.5</v>
      </c>
      <c r="J22" s="40">
        <v>86.3</v>
      </c>
    </row>
    <row r="23" spans="1:10" ht="18.75">
      <c r="A23" s="54" t="s">
        <v>240</v>
      </c>
      <c r="B23" s="38" t="s">
        <v>14</v>
      </c>
      <c r="C23" s="42"/>
      <c r="D23" s="42"/>
      <c r="E23" s="40"/>
      <c r="F23" s="40"/>
      <c r="G23" s="40"/>
      <c r="H23" s="40"/>
      <c r="I23" s="40"/>
      <c r="J23" s="40"/>
    </row>
    <row r="24" spans="1:10" ht="18.75">
      <c r="A24" s="54" t="s">
        <v>47</v>
      </c>
      <c r="B24" s="38" t="s">
        <v>14</v>
      </c>
      <c r="C24" s="42">
        <v>174.3</v>
      </c>
      <c r="D24" s="42">
        <v>291.60000000000002</v>
      </c>
      <c r="E24" s="40">
        <v>304.8</v>
      </c>
      <c r="F24" s="40">
        <v>318.2</v>
      </c>
      <c r="G24" s="40">
        <v>318.89999999999998</v>
      </c>
      <c r="H24" s="40">
        <v>318.2</v>
      </c>
      <c r="I24" s="40">
        <v>332.6</v>
      </c>
      <c r="J24" s="40">
        <v>347.47</v>
      </c>
    </row>
    <row r="25" spans="1:10" ht="58.5">
      <c r="A25" s="25" t="s">
        <v>80</v>
      </c>
      <c r="B25" s="38" t="s">
        <v>14</v>
      </c>
      <c r="C25" s="42">
        <v>2373.6</v>
      </c>
      <c r="D25" s="42">
        <v>2378.1999999999998</v>
      </c>
      <c r="E25" s="37">
        <v>2521</v>
      </c>
      <c r="F25" s="37">
        <v>2633.16</v>
      </c>
      <c r="G25" s="37">
        <v>2623.2</v>
      </c>
      <c r="H25" s="37">
        <v>2630.8</v>
      </c>
      <c r="I25" s="37">
        <v>2735.71</v>
      </c>
      <c r="J25" s="37">
        <v>2840.74</v>
      </c>
    </row>
    <row r="26" spans="1:10" ht="44.25" customHeight="1">
      <c r="A26" s="73" t="s">
        <v>151</v>
      </c>
      <c r="B26" s="45" t="s">
        <v>14</v>
      </c>
      <c r="C26" s="332">
        <v>163.6</v>
      </c>
      <c r="D26" s="332">
        <v>152.19999999999999</v>
      </c>
      <c r="E26" s="115">
        <v>148.56</v>
      </c>
      <c r="F26" s="115">
        <v>151.16999999999999</v>
      </c>
      <c r="G26" s="47">
        <f>G10*0.05315</f>
        <v>157.87622850000002</v>
      </c>
      <c r="H26" s="47">
        <f>H10*0.05315</f>
        <v>158.33491299999997</v>
      </c>
      <c r="I26" s="115">
        <v>164.81</v>
      </c>
      <c r="J26" s="47">
        <v>173.04</v>
      </c>
    </row>
    <row r="27" spans="1:10" ht="18.75">
      <c r="A27" s="342" t="s">
        <v>18</v>
      </c>
      <c r="B27" s="343"/>
      <c r="C27" s="343"/>
      <c r="D27" s="343"/>
      <c r="E27" s="343"/>
      <c r="F27" s="343"/>
      <c r="G27" s="343"/>
      <c r="H27" s="343"/>
      <c r="I27" s="343"/>
      <c r="J27" s="344"/>
    </row>
    <row r="28" spans="1:10" ht="18.75">
      <c r="A28" s="74" t="s">
        <v>63</v>
      </c>
      <c r="B28" s="48"/>
      <c r="C28" s="333"/>
      <c r="D28" s="333"/>
      <c r="E28" s="48"/>
      <c r="F28" s="48"/>
      <c r="G28" s="48"/>
      <c r="H28" s="48"/>
      <c r="I28" s="48"/>
      <c r="J28" s="48"/>
    </row>
    <row r="29" spans="1:10" ht="58.5" customHeight="1">
      <c r="A29" s="56" t="s">
        <v>268</v>
      </c>
      <c r="B29" s="38" t="s">
        <v>14</v>
      </c>
      <c r="C29" s="289">
        <v>927.2</v>
      </c>
      <c r="D29" s="289">
        <v>1118.5999999999999</v>
      </c>
      <c r="E29" s="41">
        <v>1299.5999999999999</v>
      </c>
      <c r="F29" s="41">
        <v>1356.1</v>
      </c>
      <c r="G29" s="41">
        <v>1348.5</v>
      </c>
      <c r="H29" s="41">
        <v>1355.6</v>
      </c>
      <c r="I29" s="41">
        <v>1405.5</v>
      </c>
      <c r="J29" s="41">
        <v>1457.3</v>
      </c>
    </row>
    <row r="30" spans="1:10" ht="18.75">
      <c r="A30" s="56" t="s">
        <v>65</v>
      </c>
      <c r="B30" s="41" t="s">
        <v>16</v>
      </c>
      <c r="C30" s="289">
        <v>174.9</v>
      </c>
      <c r="D30" s="334">
        <v>70.3</v>
      </c>
      <c r="E30" s="41">
        <v>102.3</v>
      </c>
      <c r="F30" s="41">
        <v>100.16</v>
      </c>
      <c r="G30" s="289">
        <v>99.6</v>
      </c>
      <c r="H30" s="289">
        <v>100.12</v>
      </c>
      <c r="I30" s="41">
        <v>100.63</v>
      </c>
      <c r="J30" s="41">
        <v>100.64</v>
      </c>
    </row>
    <row r="31" spans="1:10" ht="18.75">
      <c r="A31" s="57" t="s">
        <v>30</v>
      </c>
      <c r="B31" s="38"/>
      <c r="C31" s="289"/>
      <c r="D31" s="289"/>
      <c r="E31" s="41"/>
      <c r="F31" s="41"/>
      <c r="G31" s="41"/>
      <c r="H31" s="41"/>
      <c r="I31" s="41"/>
      <c r="J31" s="41"/>
    </row>
    <row r="32" spans="1:10" ht="18.75">
      <c r="A32" s="55" t="s">
        <v>200</v>
      </c>
      <c r="B32" s="38"/>
      <c r="C32" s="42"/>
      <c r="D32" s="42"/>
      <c r="E32" s="39"/>
      <c r="F32" s="39"/>
      <c r="G32" s="42"/>
      <c r="H32" s="42"/>
      <c r="I32" s="39"/>
      <c r="J32" s="42"/>
    </row>
    <row r="33" spans="1:10" ht="37.5">
      <c r="A33" s="58" t="s">
        <v>201</v>
      </c>
      <c r="B33" s="38" t="s">
        <v>14</v>
      </c>
      <c r="C33" s="42">
        <v>927.2</v>
      </c>
      <c r="D33" s="44">
        <f>D39+D42+D45</f>
        <v>1118.56</v>
      </c>
      <c r="E33" s="44">
        <f t="shared" ref="E33:J33" si="1">E39+E42+E45</f>
        <v>1299.6400000000001</v>
      </c>
      <c r="F33" s="44">
        <f t="shared" si="1"/>
        <v>1356.13</v>
      </c>
      <c r="G33" s="44">
        <f t="shared" si="1"/>
        <v>1348.54</v>
      </c>
      <c r="H33" s="44">
        <f t="shared" si="1"/>
        <v>1355.57</v>
      </c>
      <c r="I33" s="44">
        <f t="shared" si="1"/>
        <v>1405.46</v>
      </c>
      <c r="J33" s="44">
        <f t="shared" si="1"/>
        <v>1457.3200000000002</v>
      </c>
    </row>
    <row r="34" spans="1:10" ht="18.75">
      <c r="A34" s="58" t="s">
        <v>271</v>
      </c>
      <c r="B34" s="38" t="s">
        <v>16</v>
      </c>
      <c r="C34" s="42">
        <v>174.9</v>
      </c>
      <c r="D34" s="42">
        <v>70.3</v>
      </c>
      <c r="E34" s="39">
        <v>102.3</v>
      </c>
      <c r="F34" s="39">
        <v>100.16</v>
      </c>
      <c r="G34" s="42">
        <v>99.6</v>
      </c>
      <c r="H34" s="42">
        <v>100.12</v>
      </c>
      <c r="I34" s="39">
        <v>100.63</v>
      </c>
      <c r="J34" s="42">
        <v>100.64</v>
      </c>
    </row>
    <row r="35" spans="1:10" ht="18.75">
      <c r="A35" s="55" t="s">
        <v>202</v>
      </c>
      <c r="B35" s="38"/>
      <c r="C35" s="42"/>
      <c r="D35" s="42"/>
      <c r="E35" s="39"/>
      <c r="F35" s="39"/>
      <c r="G35" s="42"/>
      <c r="H35" s="42"/>
      <c r="I35" s="39"/>
      <c r="J35" s="42"/>
    </row>
    <row r="36" spans="1:10" ht="37.5">
      <c r="A36" s="58" t="s">
        <v>203</v>
      </c>
      <c r="B36" s="38" t="s">
        <v>14</v>
      </c>
      <c r="C36" s="42"/>
      <c r="D36" s="42"/>
      <c r="E36" s="39"/>
      <c r="F36" s="39"/>
      <c r="G36" s="42"/>
      <c r="H36" s="42"/>
      <c r="I36" s="39"/>
      <c r="J36" s="42"/>
    </row>
    <row r="37" spans="1:10" ht="18.75">
      <c r="A37" s="58" t="s">
        <v>4</v>
      </c>
      <c r="B37" s="38" t="s">
        <v>16</v>
      </c>
      <c r="C37" s="42"/>
      <c r="D37" s="42"/>
      <c r="E37" s="39"/>
      <c r="F37" s="39"/>
      <c r="G37" s="42"/>
      <c r="H37" s="42"/>
      <c r="I37" s="39"/>
      <c r="J37" s="42"/>
    </row>
    <row r="38" spans="1:10" ht="37.5" customHeight="1">
      <c r="A38" s="55" t="s">
        <v>204</v>
      </c>
      <c r="B38" s="38"/>
      <c r="C38" s="42"/>
      <c r="D38" s="42"/>
      <c r="E38" s="39"/>
      <c r="F38" s="39"/>
      <c r="G38" s="42"/>
      <c r="H38" s="42"/>
      <c r="I38" s="39"/>
      <c r="J38" s="42"/>
    </row>
    <row r="39" spans="1:10" ht="37.5">
      <c r="A39" s="58" t="s">
        <v>203</v>
      </c>
      <c r="B39" s="38" t="s">
        <v>14</v>
      </c>
      <c r="C39" s="42">
        <v>650.20000000000005</v>
      </c>
      <c r="D39" s="42">
        <v>774.8</v>
      </c>
      <c r="E39" s="40">
        <v>939.97</v>
      </c>
      <c r="F39" s="40">
        <v>983.82</v>
      </c>
      <c r="G39" s="40">
        <v>976.23</v>
      </c>
      <c r="H39" s="40">
        <v>983.26</v>
      </c>
      <c r="I39" s="40">
        <v>1017.91</v>
      </c>
      <c r="J39" s="40">
        <v>1054.27</v>
      </c>
    </row>
    <row r="40" spans="1:10" ht="18.75">
      <c r="A40" s="58" t="s">
        <v>4</v>
      </c>
      <c r="B40" s="38" t="s">
        <v>16</v>
      </c>
      <c r="C40" s="42">
        <v>189.7</v>
      </c>
      <c r="D40" s="42">
        <v>66.069999999999993</v>
      </c>
      <c r="E40" s="39">
        <v>102.8</v>
      </c>
      <c r="F40" s="39">
        <v>100.15</v>
      </c>
      <c r="G40" s="42">
        <v>99.4</v>
      </c>
      <c r="H40" s="42">
        <v>100.09</v>
      </c>
      <c r="I40" s="39">
        <v>100.75</v>
      </c>
      <c r="J40" s="42">
        <v>100.75</v>
      </c>
    </row>
    <row r="41" spans="1:10" ht="37.5">
      <c r="A41" s="146" t="s">
        <v>205</v>
      </c>
      <c r="B41" s="38"/>
      <c r="C41" s="42"/>
      <c r="D41" s="42"/>
      <c r="E41" s="39"/>
      <c r="F41" s="60"/>
      <c r="G41" s="42"/>
      <c r="H41" s="169"/>
      <c r="I41" s="60"/>
      <c r="J41" s="42"/>
    </row>
    <row r="42" spans="1:10" ht="37.5">
      <c r="A42" s="58" t="s">
        <v>206</v>
      </c>
      <c r="B42" s="38" t="s">
        <v>14</v>
      </c>
      <c r="C42" s="42">
        <v>238.25</v>
      </c>
      <c r="D42" s="44">
        <v>230.46</v>
      </c>
      <c r="E42" s="44">
        <v>236.25</v>
      </c>
      <c r="F42" s="44">
        <v>244.32</v>
      </c>
      <c r="G42" s="44">
        <v>244.32</v>
      </c>
      <c r="H42" s="44">
        <v>244.32</v>
      </c>
      <c r="I42" s="44">
        <v>254.44</v>
      </c>
      <c r="J42" s="44">
        <v>264.61</v>
      </c>
    </row>
    <row r="43" spans="1:10" ht="18.75">
      <c r="A43" s="58" t="s">
        <v>4</v>
      </c>
      <c r="B43" s="38" t="s">
        <v>16</v>
      </c>
      <c r="C43" s="42">
        <v>100.8</v>
      </c>
      <c r="D43" s="42">
        <v>103.6</v>
      </c>
      <c r="E43" s="39">
        <v>99.6</v>
      </c>
      <c r="F43" s="60">
        <v>100.2</v>
      </c>
      <c r="G43" s="42">
        <v>100.2</v>
      </c>
      <c r="H43" s="169">
        <v>100.2</v>
      </c>
      <c r="I43" s="60">
        <v>100.02</v>
      </c>
      <c r="J43" s="42">
        <v>100.03</v>
      </c>
    </row>
    <row r="44" spans="1:10" ht="56.25">
      <c r="A44" s="146" t="s">
        <v>207</v>
      </c>
      <c r="B44" s="38"/>
      <c r="C44" s="42"/>
      <c r="D44" s="42"/>
      <c r="E44" s="39"/>
      <c r="F44" s="60"/>
      <c r="G44" s="42"/>
      <c r="H44" s="169"/>
      <c r="I44" s="60"/>
      <c r="J44" s="42"/>
    </row>
    <row r="45" spans="1:10" ht="37.5">
      <c r="A45" s="58" t="s">
        <v>206</v>
      </c>
      <c r="B45" s="38" t="s">
        <v>14</v>
      </c>
      <c r="C45" s="42">
        <v>109.3</v>
      </c>
      <c r="D45" s="42">
        <v>113.3</v>
      </c>
      <c r="E45" s="40">
        <v>123.42</v>
      </c>
      <c r="F45" s="40">
        <v>127.99</v>
      </c>
      <c r="G45" s="40">
        <v>127.99</v>
      </c>
      <c r="H45" s="40">
        <v>127.99</v>
      </c>
      <c r="I45" s="40">
        <v>133.11000000000001</v>
      </c>
      <c r="J45" s="40">
        <v>138.44</v>
      </c>
    </row>
    <row r="46" spans="1:10" ht="37.5">
      <c r="A46" s="59" t="s">
        <v>208</v>
      </c>
      <c r="B46" s="43"/>
      <c r="C46" s="42"/>
      <c r="D46" s="42"/>
      <c r="E46" s="39"/>
      <c r="F46" s="60"/>
      <c r="G46" s="39"/>
      <c r="H46" s="60"/>
      <c r="I46" s="60"/>
      <c r="J46" s="39"/>
    </row>
    <row r="47" spans="1:10" ht="18.75">
      <c r="A47" s="61" t="s">
        <v>19</v>
      </c>
      <c r="B47" s="38" t="s">
        <v>14</v>
      </c>
      <c r="C47" s="42"/>
      <c r="D47" s="42"/>
      <c r="E47" s="39"/>
      <c r="F47" s="39"/>
      <c r="G47" s="40"/>
      <c r="H47" s="40"/>
      <c r="I47" s="39"/>
      <c r="J47" s="40"/>
    </row>
    <row r="48" spans="1:10" ht="18.75">
      <c r="A48" s="61" t="s">
        <v>209</v>
      </c>
      <c r="B48" s="38" t="s">
        <v>16</v>
      </c>
      <c r="C48" s="42"/>
      <c r="D48" s="42"/>
      <c r="E48" s="39"/>
      <c r="F48" s="39"/>
      <c r="G48" s="42"/>
      <c r="H48" s="42"/>
      <c r="I48" s="39"/>
      <c r="J48" s="42"/>
    </row>
    <row r="49" spans="1:10" ht="18.75">
      <c r="A49" s="62" t="s">
        <v>210</v>
      </c>
      <c r="B49" s="43"/>
      <c r="C49" s="42"/>
      <c r="D49" s="42"/>
      <c r="E49" s="39"/>
      <c r="F49" s="60"/>
      <c r="G49" s="39"/>
      <c r="H49" s="60"/>
      <c r="I49" s="60"/>
      <c r="J49" s="39"/>
    </row>
    <row r="50" spans="1:10" ht="18.75">
      <c r="A50" s="63" t="s">
        <v>211</v>
      </c>
      <c r="B50" s="38" t="s">
        <v>14</v>
      </c>
      <c r="C50" s="42">
        <v>35.700000000000003</v>
      </c>
      <c r="D50" s="42">
        <v>27.2</v>
      </c>
      <c r="E50" s="39">
        <v>28.4</v>
      </c>
      <c r="F50" s="39">
        <v>29.8</v>
      </c>
      <c r="G50" s="44">
        <v>29.8</v>
      </c>
      <c r="H50" s="44">
        <v>30</v>
      </c>
      <c r="I50" s="39">
        <v>31.3</v>
      </c>
      <c r="J50" s="44">
        <v>32.799999999999997</v>
      </c>
    </row>
    <row r="51" spans="1:10" ht="18.75">
      <c r="A51" s="63" t="s">
        <v>21</v>
      </c>
      <c r="B51" s="38" t="s">
        <v>22</v>
      </c>
      <c r="C51" s="42">
        <v>14459</v>
      </c>
      <c r="D51" s="42">
        <v>14754</v>
      </c>
      <c r="E51" s="39">
        <v>4000</v>
      </c>
      <c r="F51" s="39">
        <v>3000</v>
      </c>
      <c r="G51" s="44">
        <v>3000</v>
      </c>
      <c r="H51" s="44">
        <v>3000</v>
      </c>
      <c r="I51" s="39">
        <v>14500</v>
      </c>
      <c r="J51" s="44">
        <v>14500</v>
      </c>
    </row>
    <row r="52" spans="1:10" ht="18.75">
      <c r="A52" s="63" t="s">
        <v>23</v>
      </c>
      <c r="B52" s="38" t="s">
        <v>22</v>
      </c>
      <c r="C52" s="42">
        <v>0.45</v>
      </c>
      <c r="D52" s="42">
        <v>0.47</v>
      </c>
      <c r="E52" s="39">
        <v>0.128</v>
      </c>
      <c r="F52" s="180">
        <v>9.6000000000000002E-2</v>
      </c>
      <c r="G52" s="44">
        <v>9.6000000000000002E-2</v>
      </c>
      <c r="H52" s="44">
        <v>0.1</v>
      </c>
      <c r="I52" s="180">
        <v>0.46500000000000002</v>
      </c>
      <c r="J52" s="180">
        <v>0.46500000000000002</v>
      </c>
    </row>
    <row r="53" spans="1:10" ht="18.75">
      <c r="A53" s="62" t="s">
        <v>212</v>
      </c>
      <c r="B53" s="43"/>
      <c r="C53" s="42"/>
      <c r="D53" s="42"/>
      <c r="E53" s="39"/>
      <c r="F53" s="60"/>
      <c r="G53" s="42"/>
      <c r="H53" s="169"/>
      <c r="I53" s="60"/>
      <c r="J53" s="42"/>
    </row>
    <row r="54" spans="1:10" ht="18.75">
      <c r="A54" s="63" t="s">
        <v>213</v>
      </c>
      <c r="B54" s="38" t="s">
        <v>214</v>
      </c>
      <c r="C54" s="42"/>
      <c r="D54" s="42"/>
      <c r="E54" s="39"/>
      <c r="F54" s="39"/>
      <c r="G54" s="44"/>
      <c r="H54" s="44"/>
      <c r="I54" s="39"/>
      <c r="J54" s="44"/>
    </row>
    <row r="55" spans="1:10" ht="18.75">
      <c r="A55" s="63" t="s">
        <v>215</v>
      </c>
      <c r="B55" s="38" t="s">
        <v>216</v>
      </c>
      <c r="C55" s="42"/>
      <c r="D55" s="42"/>
      <c r="E55" s="39"/>
      <c r="F55" s="39"/>
      <c r="G55" s="42"/>
      <c r="H55" s="42"/>
      <c r="I55" s="39"/>
      <c r="J55" s="42"/>
    </row>
    <row r="56" spans="1:10" ht="37.5">
      <c r="A56" s="62" t="s">
        <v>217</v>
      </c>
      <c r="B56" s="38"/>
      <c r="C56" s="42"/>
      <c r="D56" s="42"/>
      <c r="E56" s="39"/>
      <c r="F56" s="39"/>
      <c r="G56" s="42"/>
      <c r="H56" s="42"/>
      <c r="I56" s="39"/>
      <c r="J56" s="42"/>
    </row>
    <row r="57" spans="1:10" ht="18.75">
      <c r="A57" s="63" t="s">
        <v>24</v>
      </c>
      <c r="B57" s="38" t="s">
        <v>14</v>
      </c>
      <c r="C57" s="42">
        <v>3219.9</v>
      </c>
      <c r="D57" s="42">
        <v>3252.3</v>
      </c>
      <c r="E57" s="39">
        <v>3385.6</v>
      </c>
      <c r="F57" s="39">
        <v>3521</v>
      </c>
      <c r="G57" s="39">
        <v>3521</v>
      </c>
      <c r="H57" s="39">
        <v>3521</v>
      </c>
      <c r="I57" s="39">
        <v>3654.8</v>
      </c>
      <c r="J57" s="42">
        <v>3793.7</v>
      </c>
    </row>
    <row r="58" spans="1:10" ht="18.75">
      <c r="A58" s="63" t="s">
        <v>25</v>
      </c>
      <c r="B58" s="38" t="s">
        <v>16</v>
      </c>
      <c r="C58" s="42">
        <v>100</v>
      </c>
      <c r="D58" s="42">
        <v>100</v>
      </c>
      <c r="E58" s="42">
        <v>100</v>
      </c>
      <c r="F58" s="42">
        <v>100</v>
      </c>
      <c r="G58" s="42">
        <v>100</v>
      </c>
      <c r="H58" s="42">
        <v>100</v>
      </c>
      <c r="I58" s="42">
        <v>100</v>
      </c>
      <c r="J58" s="42">
        <v>100</v>
      </c>
    </row>
    <row r="59" spans="1:10" ht="18.75">
      <c r="A59" s="59" t="s">
        <v>26</v>
      </c>
      <c r="B59" s="43"/>
      <c r="C59" s="42"/>
      <c r="D59" s="42"/>
      <c r="E59" s="39"/>
      <c r="F59" s="39"/>
      <c r="G59" s="42"/>
      <c r="H59" s="42"/>
      <c r="I59" s="39"/>
      <c r="J59" s="42"/>
    </row>
    <row r="60" spans="1:10" ht="18.75">
      <c r="A60" s="61" t="s">
        <v>218</v>
      </c>
      <c r="B60" s="38" t="s">
        <v>27</v>
      </c>
      <c r="C60" s="42">
        <v>130</v>
      </c>
      <c r="D60" s="42">
        <v>176</v>
      </c>
      <c r="E60" s="39">
        <v>177</v>
      </c>
      <c r="F60" s="39">
        <v>179</v>
      </c>
      <c r="G60" s="39">
        <v>179</v>
      </c>
      <c r="H60" s="39">
        <v>179</v>
      </c>
      <c r="I60" s="39">
        <v>182</v>
      </c>
      <c r="J60" s="44">
        <v>186</v>
      </c>
    </row>
    <row r="61" spans="1:10" ht="18.75">
      <c r="A61" s="61" t="s">
        <v>64</v>
      </c>
      <c r="B61" s="38"/>
      <c r="C61" s="42"/>
      <c r="D61" s="42"/>
      <c r="E61" s="39"/>
      <c r="F61" s="39"/>
      <c r="G61" s="39"/>
      <c r="H61" s="39"/>
      <c r="I61" s="39"/>
      <c r="J61" s="44"/>
    </row>
    <row r="62" spans="1:10" ht="37.5">
      <c r="A62" s="61" t="s">
        <v>269</v>
      </c>
      <c r="B62" s="38" t="s">
        <v>27</v>
      </c>
      <c r="C62" s="42"/>
      <c r="D62" s="42"/>
      <c r="E62" s="39"/>
      <c r="F62" s="39"/>
      <c r="G62" s="39"/>
      <c r="H62" s="39"/>
      <c r="I62" s="39"/>
      <c r="J62" s="44"/>
    </row>
    <row r="63" spans="1:10" ht="56.25">
      <c r="A63" s="61" t="s">
        <v>194</v>
      </c>
      <c r="B63" s="38" t="s">
        <v>27</v>
      </c>
      <c r="C63" s="42"/>
      <c r="D63" s="42"/>
      <c r="E63" s="39"/>
      <c r="F63" s="39"/>
      <c r="G63" s="39"/>
      <c r="H63" s="39"/>
      <c r="I63" s="39"/>
      <c r="J63" s="44"/>
    </row>
    <row r="64" spans="1:10" ht="18.75">
      <c r="A64" s="61" t="s">
        <v>195</v>
      </c>
      <c r="B64" s="38" t="s">
        <v>27</v>
      </c>
      <c r="C64" s="42">
        <v>12</v>
      </c>
      <c r="D64" s="42">
        <v>18</v>
      </c>
      <c r="E64" s="39">
        <v>19</v>
      </c>
      <c r="F64" s="39">
        <v>19</v>
      </c>
      <c r="G64" s="39">
        <v>19</v>
      </c>
      <c r="H64" s="39">
        <v>19</v>
      </c>
      <c r="I64" s="39">
        <v>19</v>
      </c>
      <c r="J64" s="44">
        <v>19</v>
      </c>
    </row>
    <row r="65" spans="1:13" ht="18.75">
      <c r="A65" s="61" t="s">
        <v>196</v>
      </c>
      <c r="B65" s="38" t="s">
        <v>27</v>
      </c>
      <c r="C65" s="42"/>
      <c r="D65" s="42"/>
      <c r="E65" s="39"/>
      <c r="F65" s="39"/>
      <c r="G65" s="39"/>
      <c r="H65" s="39"/>
      <c r="I65" s="39"/>
      <c r="J65" s="44"/>
    </row>
    <row r="66" spans="1:13" ht="20.25" customHeight="1">
      <c r="A66" s="61" t="s">
        <v>42</v>
      </c>
      <c r="B66" s="38" t="s">
        <v>27</v>
      </c>
      <c r="C66" s="42">
        <v>1</v>
      </c>
      <c r="D66" s="42">
        <v>1</v>
      </c>
      <c r="E66" s="39">
        <v>1</v>
      </c>
      <c r="F66" s="39">
        <v>1</v>
      </c>
      <c r="G66" s="39">
        <v>1</v>
      </c>
      <c r="H66" s="39">
        <v>1</v>
      </c>
      <c r="I66" s="39">
        <v>1</v>
      </c>
      <c r="J66" s="44">
        <v>1</v>
      </c>
    </row>
    <row r="67" spans="1:13" ht="18.75">
      <c r="A67" s="61" t="s">
        <v>43</v>
      </c>
      <c r="B67" s="38" t="s">
        <v>27</v>
      </c>
      <c r="C67" s="42">
        <v>15</v>
      </c>
      <c r="D67" s="42">
        <v>14</v>
      </c>
      <c r="E67" s="39">
        <v>17</v>
      </c>
      <c r="F67" s="39">
        <v>17</v>
      </c>
      <c r="G67" s="39">
        <v>17</v>
      </c>
      <c r="H67" s="39">
        <v>17</v>
      </c>
      <c r="I67" s="39">
        <v>18</v>
      </c>
      <c r="J67" s="44">
        <v>19</v>
      </c>
    </row>
    <row r="68" spans="1:13" ht="37.5">
      <c r="A68" s="61" t="s">
        <v>197</v>
      </c>
      <c r="B68" s="38" t="s">
        <v>27</v>
      </c>
      <c r="C68" s="42">
        <v>3</v>
      </c>
      <c r="D68" s="42">
        <v>3</v>
      </c>
      <c r="E68" s="39">
        <v>6</v>
      </c>
      <c r="F68" s="39">
        <v>6</v>
      </c>
      <c r="G68" s="39">
        <v>6</v>
      </c>
      <c r="H68" s="39">
        <v>6</v>
      </c>
      <c r="I68" s="39">
        <v>6</v>
      </c>
      <c r="J68" s="44">
        <v>6</v>
      </c>
    </row>
    <row r="69" spans="1:13" ht="56.25">
      <c r="A69" s="61" t="s">
        <v>198</v>
      </c>
      <c r="B69" s="38" t="s">
        <v>27</v>
      </c>
      <c r="C69" s="42">
        <v>5</v>
      </c>
      <c r="D69" s="42">
        <v>5</v>
      </c>
      <c r="E69" s="39">
        <v>5</v>
      </c>
      <c r="F69" s="39">
        <v>5</v>
      </c>
      <c r="G69" s="39">
        <v>5</v>
      </c>
      <c r="H69" s="39">
        <v>5</v>
      </c>
      <c r="I69" s="39">
        <v>5</v>
      </c>
      <c r="J69" s="44">
        <v>5</v>
      </c>
    </row>
    <row r="70" spans="1:13" ht="18.75">
      <c r="A70" s="61" t="s">
        <v>20</v>
      </c>
      <c r="B70" s="38" t="s">
        <v>27</v>
      </c>
      <c r="C70" s="42">
        <v>7</v>
      </c>
      <c r="D70" s="42">
        <v>8</v>
      </c>
      <c r="E70" s="39">
        <v>8</v>
      </c>
      <c r="F70" s="39">
        <v>8</v>
      </c>
      <c r="G70" s="39">
        <v>8</v>
      </c>
      <c r="H70" s="39">
        <v>8</v>
      </c>
      <c r="I70" s="39">
        <v>8</v>
      </c>
      <c r="J70" s="44">
        <v>8</v>
      </c>
    </row>
    <row r="71" spans="1:13" ht="37.5">
      <c r="A71" s="61" t="s">
        <v>199</v>
      </c>
      <c r="B71" s="38" t="s">
        <v>27</v>
      </c>
      <c r="C71" s="42">
        <v>54</v>
      </c>
      <c r="D71" s="42">
        <v>86</v>
      </c>
      <c r="E71" s="39">
        <v>78</v>
      </c>
      <c r="F71" s="39">
        <v>79</v>
      </c>
      <c r="G71" s="39">
        <v>79</v>
      </c>
      <c r="H71" s="39">
        <v>79</v>
      </c>
      <c r="I71" s="39">
        <v>80</v>
      </c>
      <c r="J71" s="44">
        <v>81</v>
      </c>
    </row>
    <row r="72" spans="1:13" ht="18.75">
      <c r="A72" s="54" t="s">
        <v>239</v>
      </c>
      <c r="B72" s="38" t="s">
        <v>27</v>
      </c>
      <c r="C72" s="42">
        <v>8</v>
      </c>
      <c r="D72" s="42">
        <v>8</v>
      </c>
      <c r="E72" s="39">
        <v>7</v>
      </c>
      <c r="F72" s="39">
        <v>7</v>
      </c>
      <c r="G72" s="39">
        <v>7</v>
      </c>
      <c r="H72" s="39">
        <v>7</v>
      </c>
      <c r="I72" s="39">
        <v>7</v>
      </c>
      <c r="J72" s="44">
        <v>7</v>
      </c>
    </row>
    <row r="73" spans="1:13" ht="18.75">
      <c r="A73" s="54" t="s">
        <v>240</v>
      </c>
      <c r="B73" s="38" t="s">
        <v>27</v>
      </c>
      <c r="C73" s="42"/>
      <c r="D73" s="42"/>
      <c r="E73" s="39"/>
      <c r="F73" s="39"/>
      <c r="G73" s="39"/>
      <c r="H73" s="39"/>
      <c r="I73" s="39"/>
      <c r="J73" s="44"/>
    </row>
    <row r="74" spans="1:13" ht="18.75">
      <c r="A74" s="61" t="s">
        <v>47</v>
      </c>
      <c r="B74" s="38" t="s">
        <v>27</v>
      </c>
      <c r="C74" s="42">
        <v>25</v>
      </c>
      <c r="D74" s="42">
        <v>33</v>
      </c>
      <c r="E74" s="39">
        <v>33</v>
      </c>
      <c r="F74" s="39">
        <v>34</v>
      </c>
      <c r="G74" s="39">
        <v>34</v>
      </c>
      <c r="H74" s="39">
        <v>34</v>
      </c>
      <c r="I74" s="39">
        <v>35</v>
      </c>
      <c r="J74" s="44">
        <v>37</v>
      </c>
    </row>
    <row r="75" spans="1:13" ht="37.5">
      <c r="A75" s="164" t="s">
        <v>73</v>
      </c>
      <c r="B75" s="38" t="s">
        <v>16</v>
      </c>
      <c r="C75" s="42">
        <v>89</v>
      </c>
      <c r="D75" s="42">
        <v>88</v>
      </c>
      <c r="E75" s="39">
        <v>88</v>
      </c>
      <c r="F75" s="39">
        <v>88</v>
      </c>
      <c r="G75" s="44">
        <v>88</v>
      </c>
      <c r="H75" s="44">
        <v>88</v>
      </c>
      <c r="I75" s="39">
        <v>88</v>
      </c>
      <c r="J75" s="44">
        <v>88</v>
      </c>
    </row>
    <row r="76" spans="1:13" ht="19.5">
      <c r="A76" s="77" t="s">
        <v>71</v>
      </c>
      <c r="B76" s="38" t="s">
        <v>27</v>
      </c>
      <c r="C76" s="42">
        <v>109</v>
      </c>
      <c r="D76" s="42">
        <v>146</v>
      </c>
      <c r="E76" s="39">
        <v>150</v>
      </c>
      <c r="F76" s="39">
        <v>152</v>
      </c>
      <c r="G76" s="44">
        <v>152</v>
      </c>
      <c r="H76" s="44">
        <v>152</v>
      </c>
      <c r="I76" s="39">
        <v>155</v>
      </c>
      <c r="J76" s="44">
        <v>158</v>
      </c>
    </row>
    <row r="77" spans="1:13" ht="37.5">
      <c r="A77" s="61" t="s">
        <v>81</v>
      </c>
      <c r="B77" s="38"/>
      <c r="C77" s="42">
        <v>45</v>
      </c>
      <c r="D77" s="42">
        <v>53</v>
      </c>
      <c r="E77" s="39">
        <v>53</v>
      </c>
      <c r="F77" s="39">
        <v>53</v>
      </c>
      <c r="G77" s="39">
        <v>53</v>
      </c>
      <c r="H77" s="39">
        <v>53</v>
      </c>
      <c r="I77" s="39">
        <v>53</v>
      </c>
      <c r="J77" s="39">
        <v>53</v>
      </c>
    </row>
    <row r="78" spans="1:13" ht="18.75">
      <c r="A78" s="61" t="s">
        <v>62</v>
      </c>
      <c r="B78" s="38" t="s">
        <v>27</v>
      </c>
      <c r="C78" s="42">
        <v>646</v>
      </c>
      <c r="D78" s="42">
        <v>533</v>
      </c>
      <c r="E78" s="39">
        <v>538</v>
      </c>
      <c r="F78" s="39">
        <v>544</v>
      </c>
      <c r="G78" s="39">
        <v>544</v>
      </c>
      <c r="H78" s="39">
        <v>544</v>
      </c>
      <c r="I78" s="39">
        <v>556</v>
      </c>
      <c r="J78" s="44">
        <v>567</v>
      </c>
    </row>
    <row r="79" spans="1:13" ht="54" customHeight="1">
      <c r="A79" s="296" t="s">
        <v>5</v>
      </c>
      <c r="B79" s="297" t="s">
        <v>14</v>
      </c>
      <c r="C79" s="298">
        <v>234.8</v>
      </c>
      <c r="D79" s="299">
        <v>503.5</v>
      </c>
      <c r="E79" s="300">
        <v>460.8</v>
      </c>
      <c r="F79" s="300">
        <v>690.7</v>
      </c>
      <c r="G79" s="301">
        <v>691.5</v>
      </c>
      <c r="H79" s="301">
        <v>691.8</v>
      </c>
      <c r="I79" s="300">
        <v>1278.3</v>
      </c>
      <c r="J79" s="301">
        <v>500</v>
      </c>
      <c r="K79" s="207"/>
      <c r="L79" s="206"/>
      <c r="M79" s="206"/>
    </row>
    <row r="80" spans="1:13" ht="18.75">
      <c r="A80" s="342" t="s">
        <v>135</v>
      </c>
      <c r="B80" s="343"/>
      <c r="C80" s="343"/>
      <c r="D80" s="343"/>
      <c r="E80" s="343"/>
      <c r="F80" s="343"/>
      <c r="G80" s="343"/>
      <c r="H80" s="343"/>
      <c r="I80" s="343"/>
      <c r="J80" s="344"/>
    </row>
    <row r="81" spans="1:10" ht="19.5">
      <c r="A81" s="72" t="s">
        <v>136</v>
      </c>
      <c r="B81" s="49" t="s">
        <v>29</v>
      </c>
      <c r="C81" s="331">
        <v>31.28</v>
      </c>
      <c r="D81" s="335">
        <v>31.228999999999999</v>
      </c>
      <c r="E81" s="50">
        <v>31.2</v>
      </c>
      <c r="F81" s="302">
        <v>31.2</v>
      </c>
      <c r="G81" s="302">
        <v>31.1</v>
      </c>
      <c r="H81" s="302">
        <v>31.2</v>
      </c>
      <c r="I81" s="116">
        <v>31.1</v>
      </c>
      <c r="J81" s="51">
        <v>31.1</v>
      </c>
    </row>
    <row r="82" spans="1:10" ht="58.5">
      <c r="A82" s="72" t="s">
        <v>75</v>
      </c>
      <c r="B82" s="49" t="s">
        <v>29</v>
      </c>
      <c r="C82" s="335">
        <v>7.99</v>
      </c>
      <c r="D82" s="335">
        <v>7.7460000000000004</v>
      </c>
      <c r="E82" s="179">
        <v>7.6989999999999998</v>
      </c>
      <c r="F82" s="179">
        <v>7.6980000000000004</v>
      </c>
      <c r="G82" s="179">
        <v>7.6760000000000002</v>
      </c>
      <c r="H82" s="179">
        <v>7.8360000000000003</v>
      </c>
      <c r="I82" s="179">
        <v>7.7380000000000004</v>
      </c>
      <c r="J82" s="179">
        <v>7.74</v>
      </c>
    </row>
    <row r="83" spans="1:10" ht="19.5">
      <c r="A83" s="52" t="s">
        <v>30</v>
      </c>
      <c r="B83" s="38"/>
      <c r="C83" s="283"/>
      <c r="D83" s="336"/>
      <c r="E83" s="284"/>
      <c r="F83" s="181"/>
      <c r="G83" s="181"/>
      <c r="H83" s="181"/>
      <c r="I83" s="181"/>
      <c r="J83" s="181"/>
    </row>
    <row r="84" spans="1:10" ht="37.5">
      <c r="A84" s="64" t="s">
        <v>269</v>
      </c>
      <c r="B84" s="38" t="s">
        <v>29</v>
      </c>
      <c r="C84" s="283"/>
      <c r="D84" s="337"/>
      <c r="E84" s="180"/>
      <c r="F84" s="180"/>
      <c r="G84" s="180"/>
      <c r="H84" s="180"/>
      <c r="I84" s="180"/>
      <c r="J84" s="180"/>
    </row>
    <row r="85" spans="1:10" ht="56.25">
      <c r="A85" s="53" t="s">
        <v>194</v>
      </c>
      <c r="B85" s="38" t="s">
        <v>29</v>
      </c>
      <c r="C85" s="283"/>
      <c r="D85" s="283"/>
      <c r="E85" s="180"/>
      <c r="F85" s="180"/>
      <c r="G85" s="180"/>
      <c r="H85" s="180"/>
      <c r="I85" s="180"/>
      <c r="J85" s="180"/>
    </row>
    <row r="86" spans="1:10" ht="18.75">
      <c r="A86" s="65" t="s">
        <v>195</v>
      </c>
      <c r="B86" s="38" t="s">
        <v>29</v>
      </c>
      <c r="C86" s="283">
        <v>0.157</v>
      </c>
      <c r="D86" s="283">
        <v>0.19800000000000001</v>
      </c>
      <c r="E86" s="180">
        <v>0.2</v>
      </c>
      <c r="F86" s="180">
        <v>0.2</v>
      </c>
      <c r="G86" s="180">
        <v>0.2</v>
      </c>
      <c r="H86" s="180">
        <v>0.14000000000000001</v>
      </c>
      <c r="I86" s="180">
        <v>0.2</v>
      </c>
      <c r="J86" s="180">
        <v>0.2</v>
      </c>
    </row>
    <row r="87" spans="1:10" ht="18.75">
      <c r="A87" s="65" t="s">
        <v>196</v>
      </c>
      <c r="B87" s="38" t="s">
        <v>29</v>
      </c>
      <c r="C87" s="283"/>
      <c r="D87" s="283"/>
      <c r="E87" s="180"/>
      <c r="F87" s="180"/>
      <c r="G87" s="180"/>
      <c r="H87" s="180"/>
      <c r="I87" s="180"/>
      <c r="J87" s="180"/>
    </row>
    <row r="88" spans="1:10" ht="18.75">
      <c r="A88" s="65" t="s">
        <v>42</v>
      </c>
      <c r="B88" s="38" t="s">
        <v>29</v>
      </c>
      <c r="C88" s="283">
        <v>8.9999999999999993E-3</v>
      </c>
      <c r="D88" s="283">
        <v>8.0000000000000002E-3</v>
      </c>
      <c r="E88" s="180">
        <v>8.0000000000000002E-3</v>
      </c>
      <c r="F88" s="180">
        <v>8.0000000000000002E-3</v>
      </c>
      <c r="G88" s="180">
        <v>8.0000000000000002E-3</v>
      </c>
      <c r="H88" s="180">
        <v>8.0000000000000002E-3</v>
      </c>
      <c r="I88" s="180">
        <v>8.0000000000000002E-3</v>
      </c>
      <c r="J88" s="180">
        <v>8.0000000000000002E-3</v>
      </c>
    </row>
    <row r="89" spans="1:10" ht="18.75">
      <c r="A89" s="65" t="s">
        <v>43</v>
      </c>
      <c r="B89" s="38" t="s">
        <v>29</v>
      </c>
      <c r="C89" s="283">
        <v>1.143</v>
      </c>
      <c r="D89" s="283">
        <v>0.96</v>
      </c>
      <c r="E89" s="182">
        <v>0.97</v>
      </c>
      <c r="F89" s="180">
        <v>0.97</v>
      </c>
      <c r="G89" s="180">
        <v>0.95</v>
      </c>
      <c r="H89" s="180">
        <v>1.1000000000000001</v>
      </c>
      <c r="I89" s="180">
        <v>1</v>
      </c>
      <c r="J89" s="180">
        <v>1</v>
      </c>
    </row>
    <row r="90" spans="1:10" ht="37.5">
      <c r="A90" s="54" t="s">
        <v>197</v>
      </c>
      <c r="B90" s="38" t="s">
        <v>29</v>
      </c>
      <c r="C90" s="283">
        <v>0.22500000000000001</v>
      </c>
      <c r="D90" s="283">
        <v>0.23400000000000001</v>
      </c>
      <c r="E90" s="283">
        <v>0.23899999999999999</v>
      </c>
      <c r="F90" s="283">
        <v>0.23799999999999999</v>
      </c>
      <c r="G90" s="283">
        <v>0.23799999999999999</v>
      </c>
      <c r="H90" s="283">
        <v>0.23799999999999999</v>
      </c>
      <c r="I90" s="283">
        <v>0.23799999999999999</v>
      </c>
      <c r="J90" s="283">
        <v>0.24</v>
      </c>
    </row>
    <row r="91" spans="1:10" ht="56.25">
      <c r="A91" s="65" t="s">
        <v>198</v>
      </c>
      <c r="B91" s="38" t="s">
        <v>29</v>
      </c>
      <c r="C91" s="283">
        <v>0.20499999999999999</v>
      </c>
      <c r="D91" s="283">
        <v>0.18</v>
      </c>
      <c r="E91" s="180">
        <v>0.18</v>
      </c>
      <c r="F91" s="180">
        <v>0.18</v>
      </c>
      <c r="G91" s="180">
        <v>0.18</v>
      </c>
      <c r="H91" s="180">
        <v>0.16</v>
      </c>
      <c r="I91" s="180">
        <v>0.18</v>
      </c>
      <c r="J91" s="180">
        <v>0.18</v>
      </c>
    </row>
    <row r="92" spans="1:10" ht="18.75">
      <c r="A92" s="65" t="s">
        <v>20</v>
      </c>
      <c r="B92" s="38" t="s">
        <v>29</v>
      </c>
      <c r="C92" s="283">
        <v>0.123</v>
      </c>
      <c r="D92" s="283">
        <v>0.06</v>
      </c>
      <c r="E92" s="180">
        <v>0.06</v>
      </c>
      <c r="F92" s="180">
        <v>0.06</v>
      </c>
      <c r="G92" s="180">
        <v>0.06</v>
      </c>
      <c r="H92" s="180">
        <v>0.1</v>
      </c>
      <c r="I92" s="180">
        <v>0.06</v>
      </c>
      <c r="J92" s="180">
        <v>0.06</v>
      </c>
    </row>
    <row r="93" spans="1:10" ht="37.5">
      <c r="A93" s="53" t="s">
        <v>199</v>
      </c>
      <c r="B93" s="38" t="s">
        <v>29</v>
      </c>
      <c r="C93" s="283">
        <v>0.56999999999999995</v>
      </c>
      <c r="D93" s="283">
        <v>0.49</v>
      </c>
      <c r="E93" s="180">
        <v>0.49</v>
      </c>
      <c r="F93" s="283">
        <v>0.49</v>
      </c>
      <c r="G93" s="180">
        <v>0.49</v>
      </c>
      <c r="H93" s="180">
        <v>0.55000000000000004</v>
      </c>
      <c r="I93" s="180">
        <v>0.5</v>
      </c>
      <c r="J93" s="180">
        <v>0.5</v>
      </c>
    </row>
    <row r="94" spans="1:10" ht="18.75">
      <c r="A94" s="54" t="s">
        <v>239</v>
      </c>
      <c r="B94" s="38" t="s">
        <v>29</v>
      </c>
      <c r="C94" s="283">
        <v>1.5</v>
      </c>
      <c r="D94" s="283">
        <v>1.6</v>
      </c>
      <c r="E94" s="180">
        <v>1.6</v>
      </c>
      <c r="F94" s="180">
        <v>1.6</v>
      </c>
      <c r="G94" s="180">
        <v>1.6</v>
      </c>
      <c r="H94" s="180">
        <v>1.6</v>
      </c>
      <c r="I94" s="180">
        <v>1.6</v>
      </c>
      <c r="J94" s="180">
        <v>1.6</v>
      </c>
    </row>
    <row r="95" spans="1:10" ht="18.75">
      <c r="A95" s="54" t="s">
        <v>240</v>
      </c>
      <c r="B95" s="38" t="s">
        <v>29</v>
      </c>
      <c r="C95" s="283"/>
      <c r="D95" s="283"/>
      <c r="E95" s="180"/>
      <c r="F95" s="180"/>
      <c r="G95" s="180"/>
      <c r="H95" s="180"/>
      <c r="I95" s="180"/>
      <c r="J95" s="180"/>
    </row>
    <row r="96" spans="1:10" ht="37.5">
      <c r="A96" s="54" t="s">
        <v>41</v>
      </c>
      <c r="B96" s="38" t="s">
        <v>29</v>
      </c>
      <c r="C96" s="283">
        <v>0.74</v>
      </c>
      <c r="D96" s="283">
        <v>0.81</v>
      </c>
      <c r="E96" s="180">
        <v>0.81</v>
      </c>
      <c r="F96" s="180">
        <v>0.81</v>
      </c>
      <c r="G96" s="180">
        <v>0.81</v>
      </c>
      <c r="H96" s="180">
        <v>0.74</v>
      </c>
      <c r="I96" s="180">
        <v>0.81</v>
      </c>
      <c r="J96" s="180">
        <v>0.81</v>
      </c>
    </row>
    <row r="97" spans="1:10" ht="18.75">
      <c r="A97" s="65" t="s">
        <v>44</v>
      </c>
      <c r="B97" s="38" t="s">
        <v>29</v>
      </c>
      <c r="C97" s="283">
        <v>1.21</v>
      </c>
      <c r="D97" s="283">
        <v>1.169</v>
      </c>
      <c r="E97" s="180">
        <v>1.17</v>
      </c>
      <c r="F97" s="180">
        <v>1.17</v>
      </c>
      <c r="G97" s="180">
        <v>1.17</v>
      </c>
      <c r="H97" s="180">
        <v>1.2</v>
      </c>
      <c r="I97" s="180">
        <v>1.17</v>
      </c>
      <c r="J97" s="180">
        <v>1.17</v>
      </c>
    </row>
    <row r="98" spans="1:10" ht="18.75">
      <c r="A98" s="65" t="s">
        <v>45</v>
      </c>
      <c r="B98" s="38" t="s">
        <v>29</v>
      </c>
      <c r="C98" s="283">
        <v>1</v>
      </c>
      <c r="D98" s="283">
        <v>1</v>
      </c>
      <c r="E98" s="180">
        <v>1</v>
      </c>
      <c r="F98" s="180">
        <v>1</v>
      </c>
      <c r="G98" s="180">
        <v>1</v>
      </c>
      <c r="H98" s="180">
        <v>1</v>
      </c>
      <c r="I98" s="180">
        <v>1</v>
      </c>
      <c r="J98" s="180">
        <v>1</v>
      </c>
    </row>
    <row r="99" spans="1:10" ht="18.75">
      <c r="A99" s="65" t="s">
        <v>47</v>
      </c>
      <c r="B99" s="38" t="s">
        <v>29</v>
      </c>
      <c r="C99" s="283">
        <v>1.1080000000000001</v>
      </c>
      <c r="D99" s="283">
        <v>1.0369999999999999</v>
      </c>
      <c r="E99" s="180">
        <v>0.97199999999999998</v>
      </c>
      <c r="F99" s="180">
        <v>0.97199999999999998</v>
      </c>
      <c r="G99" s="180">
        <v>0.97</v>
      </c>
      <c r="H99" s="180">
        <v>1</v>
      </c>
      <c r="I99" s="180">
        <v>0.97199999999999998</v>
      </c>
      <c r="J99" s="180">
        <v>0.97199999999999998</v>
      </c>
    </row>
    <row r="100" spans="1:10" ht="54.75" customHeight="1">
      <c r="A100" s="66" t="s">
        <v>51</v>
      </c>
      <c r="B100" s="38" t="s">
        <v>29</v>
      </c>
      <c r="C100" s="283">
        <v>0.47</v>
      </c>
      <c r="D100" s="283">
        <v>0.47</v>
      </c>
      <c r="E100" s="180">
        <v>0.47</v>
      </c>
      <c r="F100" s="180">
        <v>0.47</v>
      </c>
      <c r="G100" s="180">
        <v>0.47</v>
      </c>
      <c r="H100" s="180">
        <v>0.47</v>
      </c>
      <c r="I100" s="180">
        <v>0.47</v>
      </c>
      <c r="J100" s="180">
        <v>0.47</v>
      </c>
    </row>
    <row r="101" spans="1:10" ht="18.75">
      <c r="A101" s="67" t="s">
        <v>46</v>
      </c>
      <c r="B101" s="38"/>
      <c r="C101" s="283"/>
      <c r="D101" s="283"/>
      <c r="E101" s="180"/>
      <c r="F101" s="180"/>
      <c r="G101" s="180"/>
      <c r="H101" s="180"/>
      <c r="I101" s="180"/>
      <c r="J101" s="180"/>
    </row>
    <row r="102" spans="1:10" ht="37.5">
      <c r="A102" s="149" t="s">
        <v>266</v>
      </c>
      <c r="B102" s="38" t="s">
        <v>29</v>
      </c>
      <c r="C102" s="283"/>
      <c r="D102" s="283"/>
      <c r="E102" s="180"/>
      <c r="F102" s="180"/>
      <c r="G102" s="180"/>
      <c r="H102" s="180"/>
      <c r="I102" s="180"/>
      <c r="J102" s="180"/>
    </row>
    <row r="103" spans="1:10" ht="18.75">
      <c r="A103" s="185" t="s">
        <v>241</v>
      </c>
      <c r="B103" s="38" t="s">
        <v>29</v>
      </c>
      <c r="C103" s="283">
        <v>0.05</v>
      </c>
      <c r="D103" s="283">
        <v>0.06</v>
      </c>
      <c r="E103" s="180">
        <v>0.06</v>
      </c>
      <c r="F103" s="180">
        <v>0.06</v>
      </c>
      <c r="G103" s="180">
        <v>0.06</v>
      </c>
      <c r="H103" s="180">
        <v>0.06</v>
      </c>
      <c r="I103" s="180">
        <v>0.06</v>
      </c>
      <c r="J103" s="180">
        <v>0.06</v>
      </c>
    </row>
    <row r="104" spans="1:10" ht="18.75">
      <c r="A104" s="185" t="s">
        <v>273</v>
      </c>
      <c r="B104" s="38" t="s">
        <v>29</v>
      </c>
      <c r="C104" s="283">
        <v>0.16</v>
      </c>
      <c r="D104" s="283">
        <v>0.16</v>
      </c>
      <c r="E104" s="180">
        <v>0.16</v>
      </c>
      <c r="F104" s="180">
        <v>0.16</v>
      </c>
      <c r="G104" s="180">
        <v>0.16</v>
      </c>
      <c r="H104" s="180">
        <v>0.16</v>
      </c>
      <c r="I104" s="180">
        <v>0.16</v>
      </c>
      <c r="J104" s="180">
        <v>0.16</v>
      </c>
    </row>
    <row r="105" spans="1:10" ht="18.75">
      <c r="A105" s="185" t="s">
        <v>274</v>
      </c>
      <c r="B105" s="38" t="s">
        <v>29</v>
      </c>
      <c r="C105" s="283">
        <v>0.03</v>
      </c>
      <c r="D105" s="283">
        <v>0.02</v>
      </c>
      <c r="E105" s="180">
        <v>0.02</v>
      </c>
      <c r="F105" s="180">
        <v>0.02</v>
      </c>
      <c r="G105" s="180">
        <v>0.02</v>
      </c>
      <c r="H105" s="180">
        <v>0.02</v>
      </c>
      <c r="I105" s="180">
        <v>0.02</v>
      </c>
      <c r="J105" s="180">
        <v>0.02</v>
      </c>
    </row>
    <row r="106" spans="1:10" ht="18.75">
      <c r="A106" s="185" t="s">
        <v>275</v>
      </c>
      <c r="B106" s="38" t="s">
        <v>29</v>
      </c>
      <c r="C106" s="283">
        <v>0.13</v>
      </c>
      <c r="D106" s="283">
        <v>0.125</v>
      </c>
      <c r="E106" s="180">
        <v>0.125</v>
      </c>
      <c r="F106" s="180">
        <v>0.125</v>
      </c>
      <c r="G106" s="180">
        <v>0.125</v>
      </c>
      <c r="H106" s="180">
        <v>0.125</v>
      </c>
      <c r="I106" s="180">
        <v>0.125</v>
      </c>
      <c r="J106" s="180">
        <v>0.125</v>
      </c>
    </row>
    <row r="107" spans="1:10" ht="18.75">
      <c r="A107" s="186" t="s">
        <v>150</v>
      </c>
      <c r="B107" s="38" t="s">
        <v>28</v>
      </c>
      <c r="C107" s="283"/>
      <c r="D107" s="283"/>
      <c r="E107" s="180"/>
      <c r="F107" s="180"/>
      <c r="G107" s="180"/>
      <c r="H107" s="180"/>
      <c r="I107" s="180"/>
      <c r="J107" s="180"/>
    </row>
    <row r="108" spans="1:10" ht="56.25">
      <c r="A108" s="68" t="s">
        <v>74</v>
      </c>
      <c r="B108" s="38" t="s">
        <v>29</v>
      </c>
      <c r="C108" s="283">
        <v>1.39</v>
      </c>
      <c r="D108" s="283">
        <v>1.27</v>
      </c>
      <c r="E108" s="283">
        <v>1.31</v>
      </c>
      <c r="F108" s="283">
        <v>1.31</v>
      </c>
      <c r="G108" s="283">
        <v>1.25</v>
      </c>
      <c r="H108" s="283">
        <v>1.4</v>
      </c>
      <c r="I108" s="283">
        <v>1.4</v>
      </c>
      <c r="J108" s="283">
        <v>1.4</v>
      </c>
    </row>
    <row r="109" spans="1:10" ht="19.5">
      <c r="A109" s="52" t="s">
        <v>30</v>
      </c>
      <c r="B109" s="38"/>
      <c r="C109" s="283"/>
      <c r="D109" s="338"/>
      <c r="E109" s="181"/>
      <c r="F109" s="181"/>
      <c r="G109" s="181"/>
      <c r="H109" s="181"/>
      <c r="I109" s="181"/>
      <c r="J109" s="181"/>
    </row>
    <row r="110" spans="1:10" ht="37.5">
      <c r="A110" s="69" t="s">
        <v>269</v>
      </c>
      <c r="B110" s="38" t="s">
        <v>29</v>
      </c>
      <c r="C110" s="283"/>
      <c r="D110" s="283"/>
      <c r="E110" s="180"/>
      <c r="F110" s="180"/>
      <c r="G110" s="180"/>
      <c r="H110" s="180"/>
      <c r="I110" s="180"/>
      <c r="J110" s="180"/>
    </row>
    <row r="111" spans="1:10" ht="56.25">
      <c r="A111" s="70" t="s">
        <v>194</v>
      </c>
      <c r="B111" s="38" t="s">
        <v>28</v>
      </c>
      <c r="C111" s="283"/>
      <c r="D111" s="283"/>
      <c r="E111" s="180"/>
      <c r="F111" s="180"/>
      <c r="G111" s="180"/>
      <c r="H111" s="180"/>
      <c r="I111" s="180"/>
      <c r="J111" s="180"/>
    </row>
    <row r="112" spans="1:10" ht="18.75">
      <c r="A112" s="187" t="s">
        <v>195</v>
      </c>
      <c r="B112" s="38" t="s">
        <v>29</v>
      </c>
      <c r="C112" s="283">
        <v>0.15</v>
      </c>
      <c r="D112" s="283">
        <v>0.2</v>
      </c>
      <c r="E112" s="180">
        <v>0.2</v>
      </c>
      <c r="F112" s="180">
        <v>0.2</v>
      </c>
      <c r="G112" s="180">
        <v>0.2</v>
      </c>
      <c r="H112" s="180">
        <v>0.15</v>
      </c>
      <c r="I112" s="180">
        <v>0.15</v>
      </c>
      <c r="J112" s="180">
        <v>0.15</v>
      </c>
    </row>
    <row r="113" spans="1:23" ht="18.75">
      <c r="A113" s="187" t="s">
        <v>196</v>
      </c>
      <c r="B113" s="38" t="s">
        <v>29</v>
      </c>
      <c r="C113" s="283"/>
      <c r="D113" s="283"/>
      <c r="E113" s="180"/>
      <c r="F113" s="180"/>
      <c r="G113" s="180"/>
      <c r="H113" s="180"/>
      <c r="I113" s="180"/>
      <c r="J113" s="180"/>
    </row>
    <row r="114" spans="1:23" ht="24" customHeight="1">
      <c r="A114" s="54" t="s">
        <v>42</v>
      </c>
      <c r="B114" s="38" t="s">
        <v>29</v>
      </c>
      <c r="C114" s="283">
        <v>0.01</v>
      </c>
      <c r="D114" s="283">
        <v>0.01</v>
      </c>
      <c r="E114" s="180">
        <v>0.01</v>
      </c>
      <c r="F114" s="180">
        <v>0.01</v>
      </c>
      <c r="G114" s="180">
        <v>0.01</v>
      </c>
      <c r="H114" s="180">
        <v>0.01</v>
      </c>
      <c r="I114" s="180">
        <v>0.01</v>
      </c>
      <c r="J114" s="180">
        <v>0.01</v>
      </c>
    </row>
    <row r="115" spans="1:23" ht="18.75">
      <c r="A115" s="187" t="s">
        <v>43</v>
      </c>
      <c r="B115" s="38" t="s">
        <v>28</v>
      </c>
      <c r="C115" s="42">
        <v>0.08</v>
      </c>
      <c r="D115" s="42">
        <v>0.08</v>
      </c>
      <c r="E115" s="39">
        <v>0.1</v>
      </c>
      <c r="F115" s="39">
        <v>0.1</v>
      </c>
      <c r="G115" s="180">
        <v>0.09</v>
      </c>
      <c r="H115" s="180">
        <v>9.5000000000000001E-2</v>
      </c>
      <c r="I115" s="180">
        <v>9.5000000000000001E-2</v>
      </c>
      <c r="J115" s="180">
        <v>9.5000000000000001E-2</v>
      </c>
    </row>
    <row r="116" spans="1:23" ht="37.5">
      <c r="A116" s="71" t="s">
        <v>197</v>
      </c>
      <c r="B116" s="38" t="s">
        <v>28</v>
      </c>
      <c r="C116" s="42">
        <v>0.12</v>
      </c>
      <c r="D116" s="42">
        <v>0.11</v>
      </c>
      <c r="E116" s="39">
        <v>0.11</v>
      </c>
      <c r="F116" s="39">
        <v>0.11</v>
      </c>
      <c r="G116" s="180">
        <v>0.11</v>
      </c>
      <c r="H116" s="180">
        <v>0.12</v>
      </c>
      <c r="I116" s="180">
        <v>0.12</v>
      </c>
      <c r="J116" s="180">
        <v>0.12</v>
      </c>
    </row>
    <row r="117" spans="1:23" ht="56.25">
      <c r="A117" s="187" t="s">
        <v>198</v>
      </c>
      <c r="B117" s="38" t="s">
        <v>28</v>
      </c>
      <c r="C117" s="42">
        <v>0.2</v>
      </c>
      <c r="D117" s="42">
        <v>0.18</v>
      </c>
      <c r="E117" s="39">
        <v>0.18</v>
      </c>
      <c r="F117" s="39">
        <v>0.18</v>
      </c>
      <c r="G117" s="180">
        <v>0.18</v>
      </c>
      <c r="H117" s="180">
        <v>0.18</v>
      </c>
      <c r="I117" s="180">
        <v>0.18</v>
      </c>
      <c r="J117" s="180">
        <v>0.18</v>
      </c>
    </row>
    <row r="118" spans="1:23" ht="18.75">
      <c r="A118" s="187" t="s">
        <v>20</v>
      </c>
      <c r="B118" s="38" t="s">
        <v>28</v>
      </c>
      <c r="C118" s="42">
        <v>0.03</v>
      </c>
      <c r="D118" s="42">
        <v>0.02</v>
      </c>
      <c r="E118" s="39">
        <v>0.02</v>
      </c>
      <c r="F118" s="39">
        <v>0.02</v>
      </c>
      <c r="G118" s="180">
        <v>0.02</v>
      </c>
      <c r="H118" s="180">
        <v>0.05</v>
      </c>
      <c r="I118" s="180">
        <v>0.05</v>
      </c>
      <c r="J118" s="180">
        <v>0.05</v>
      </c>
    </row>
    <row r="119" spans="1:23" ht="37.5">
      <c r="A119" s="187" t="s">
        <v>199</v>
      </c>
      <c r="B119" s="38" t="s">
        <v>28</v>
      </c>
      <c r="C119" s="42">
        <v>0.38</v>
      </c>
      <c r="D119" s="42">
        <v>0.33</v>
      </c>
      <c r="E119" s="39">
        <v>0.35</v>
      </c>
      <c r="F119" s="39">
        <v>0.35</v>
      </c>
      <c r="G119" s="180">
        <v>0.38</v>
      </c>
      <c r="H119" s="180">
        <v>0.38</v>
      </c>
      <c r="I119" s="180">
        <v>0.38</v>
      </c>
      <c r="J119" s="180">
        <v>0.38</v>
      </c>
    </row>
    <row r="120" spans="1:23" ht="18.75">
      <c r="A120" s="54" t="s">
        <v>239</v>
      </c>
      <c r="B120" s="38" t="s">
        <v>28</v>
      </c>
      <c r="C120" s="42">
        <v>0.06</v>
      </c>
      <c r="D120" s="283">
        <v>3.5999999999999997E-2</v>
      </c>
      <c r="E120" s="39">
        <v>0.04</v>
      </c>
      <c r="F120" s="39">
        <v>0.04</v>
      </c>
      <c r="G120" s="180">
        <v>0.04</v>
      </c>
      <c r="H120" s="180">
        <v>0.05</v>
      </c>
      <c r="I120" s="180">
        <v>0.05</v>
      </c>
      <c r="J120" s="180">
        <v>0.05</v>
      </c>
    </row>
    <row r="121" spans="1:23" ht="18.75">
      <c r="A121" s="54" t="s">
        <v>240</v>
      </c>
      <c r="B121" s="38" t="s">
        <v>28</v>
      </c>
      <c r="C121" s="42"/>
      <c r="D121" s="42"/>
      <c r="E121" s="39"/>
      <c r="F121" s="39"/>
      <c r="G121" s="180"/>
      <c r="H121" s="40"/>
      <c r="I121" s="40"/>
      <c r="J121" s="40"/>
    </row>
    <row r="122" spans="1:23" ht="18.75">
      <c r="A122" s="187" t="s">
        <v>47</v>
      </c>
      <c r="B122" s="38" t="s">
        <v>28</v>
      </c>
      <c r="C122" s="42">
        <v>0.36</v>
      </c>
      <c r="D122" s="42">
        <v>0.3</v>
      </c>
      <c r="E122" s="39">
        <v>0.3</v>
      </c>
      <c r="F122" s="39">
        <v>0.3</v>
      </c>
      <c r="G122" s="180">
        <v>0.22</v>
      </c>
      <c r="H122" s="180">
        <v>0.36</v>
      </c>
      <c r="I122" s="180">
        <v>0.36</v>
      </c>
      <c r="J122" s="180">
        <v>0.36</v>
      </c>
    </row>
    <row r="123" spans="1:23" s="23" customFormat="1" ht="39">
      <c r="A123" s="484" t="s">
        <v>139</v>
      </c>
      <c r="B123" s="485" t="s">
        <v>16</v>
      </c>
      <c r="C123" s="42">
        <v>1.21</v>
      </c>
      <c r="D123" s="42">
        <v>1.32</v>
      </c>
      <c r="E123" s="42">
        <v>1.8</v>
      </c>
      <c r="F123" s="42">
        <v>1.7</v>
      </c>
      <c r="G123" s="44">
        <v>2</v>
      </c>
      <c r="H123" s="44">
        <v>1.6</v>
      </c>
      <c r="I123" s="42">
        <v>1.7</v>
      </c>
      <c r="J123" s="44">
        <v>1.7</v>
      </c>
      <c r="L123" s="189"/>
      <c r="M123" s="189"/>
      <c r="N123" s="190"/>
      <c r="O123" s="190"/>
      <c r="P123" s="191"/>
      <c r="Q123" s="191"/>
      <c r="R123" s="192"/>
      <c r="S123" s="192"/>
      <c r="T123" s="189"/>
      <c r="U123" s="189"/>
      <c r="V123" s="193"/>
      <c r="W123" s="189"/>
    </row>
    <row r="124" spans="1:23" ht="58.5">
      <c r="A124" s="52" t="s">
        <v>78</v>
      </c>
      <c r="B124" s="38" t="s">
        <v>17</v>
      </c>
      <c r="C124" s="42">
        <v>30149.9</v>
      </c>
      <c r="D124" s="42">
        <v>31378.6</v>
      </c>
      <c r="E124" s="39">
        <v>33307</v>
      </c>
      <c r="F124" s="39">
        <v>35561.4</v>
      </c>
      <c r="G124" s="40">
        <v>35578.85</v>
      </c>
      <c r="H124" s="40">
        <v>35485.78</v>
      </c>
      <c r="I124" s="39">
        <v>37408.339999999997</v>
      </c>
      <c r="J124" s="40">
        <v>39366.199999999997</v>
      </c>
      <c r="K124" s="204"/>
      <c r="L124" s="189"/>
      <c r="M124" s="189"/>
      <c r="N124" s="189"/>
      <c r="O124" s="189"/>
      <c r="P124" s="194"/>
      <c r="Q124" s="189"/>
      <c r="R124" s="194"/>
      <c r="S124" s="189"/>
      <c r="T124" s="189"/>
      <c r="U124" s="189"/>
      <c r="V124" s="193"/>
      <c r="W124" s="189"/>
    </row>
    <row r="125" spans="1:23" ht="19.5">
      <c r="A125" s="52" t="s">
        <v>30</v>
      </c>
      <c r="B125" s="38"/>
      <c r="C125" s="42"/>
      <c r="D125" s="42"/>
      <c r="E125" s="39"/>
      <c r="F125" s="60"/>
      <c r="G125" s="40"/>
      <c r="H125" s="170"/>
      <c r="I125" s="60"/>
      <c r="J125" s="40"/>
      <c r="K125" s="23"/>
      <c r="L125" s="195"/>
      <c r="M125" s="195"/>
      <c r="N125" s="195"/>
      <c r="O125" s="196"/>
      <c r="P125" s="195"/>
      <c r="Q125" s="196"/>
      <c r="R125" s="195"/>
      <c r="S125" s="196"/>
      <c r="T125" s="195"/>
      <c r="U125" s="196"/>
      <c r="V125" s="195"/>
      <c r="W125" s="197"/>
    </row>
    <row r="126" spans="1:23" ht="37.5">
      <c r="A126" s="64" t="s">
        <v>193</v>
      </c>
      <c r="B126" s="38" t="s">
        <v>17</v>
      </c>
      <c r="C126" s="42"/>
      <c r="D126" s="42"/>
      <c r="E126" s="39"/>
      <c r="F126" s="39"/>
      <c r="G126" s="40"/>
      <c r="H126" s="40"/>
      <c r="I126" s="39"/>
      <c r="J126" s="40"/>
      <c r="K126" s="205"/>
      <c r="L126" s="198"/>
      <c r="M126" s="198"/>
      <c r="N126" s="198"/>
      <c r="O126" s="198"/>
      <c r="P126" s="199"/>
      <c r="Q126" s="200"/>
      <c r="R126" s="199"/>
      <c r="S126" s="198"/>
      <c r="T126" s="198"/>
      <c r="U126" s="200"/>
      <c r="V126" s="199"/>
      <c r="W126" s="198"/>
    </row>
    <row r="127" spans="1:23" ht="56.25">
      <c r="A127" s="54" t="s">
        <v>194</v>
      </c>
      <c r="B127" s="38" t="s">
        <v>17</v>
      </c>
      <c r="C127" s="42"/>
      <c r="D127" s="42"/>
      <c r="E127" s="39"/>
      <c r="F127" s="39"/>
      <c r="G127" s="40"/>
      <c r="H127" s="40"/>
      <c r="I127" s="39"/>
      <c r="J127" s="40"/>
      <c r="K127" s="184"/>
      <c r="L127" s="201"/>
      <c r="M127" s="202"/>
      <c r="N127" s="201"/>
      <c r="O127" s="202"/>
      <c r="P127" s="202"/>
      <c r="Q127" s="202"/>
      <c r="R127" s="202"/>
      <c r="S127" s="202"/>
      <c r="T127" s="201"/>
      <c r="U127" s="202"/>
      <c r="V127" s="202"/>
      <c r="W127" s="202"/>
    </row>
    <row r="128" spans="1:23" ht="18.75">
      <c r="A128" s="65" t="s">
        <v>195</v>
      </c>
      <c r="B128" s="38" t="s">
        <v>17</v>
      </c>
      <c r="C128" s="42">
        <v>9143.5</v>
      </c>
      <c r="D128" s="42">
        <v>9142.4</v>
      </c>
      <c r="E128" s="40">
        <f>D128*105.4%</f>
        <v>9636.0895999999993</v>
      </c>
      <c r="F128" s="306">
        <f>E128*106.8%</f>
        <v>10291.343692799999</v>
      </c>
      <c r="G128" s="306">
        <f>E128*106.8%</f>
        <v>10291.343692799999</v>
      </c>
      <c r="H128" s="306">
        <f>E128*107%</f>
        <v>10310.615872</v>
      </c>
      <c r="I128" s="303">
        <f>F128*105.3%</f>
        <v>10836.784908518399</v>
      </c>
      <c r="J128" s="303">
        <f>I128*105.3%</f>
        <v>11411.134508669873</v>
      </c>
      <c r="L128" s="189"/>
      <c r="M128" s="189"/>
      <c r="N128" s="194"/>
      <c r="O128" s="194"/>
      <c r="P128" s="194"/>
      <c r="Q128" s="194"/>
      <c r="R128" s="194"/>
      <c r="S128" s="194"/>
      <c r="T128" s="194"/>
      <c r="U128" s="194"/>
      <c r="V128" s="194"/>
      <c r="W128" s="203"/>
    </row>
    <row r="129" spans="1:23" ht="18.75">
      <c r="A129" s="65" t="s">
        <v>196</v>
      </c>
      <c r="B129" s="38" t="s">
        <v>17</v>
      </c>
      <c r="C129" s="42"/>
      <c r="D129" s="42"/>
      <c r="E129" s="40"/>
      <c r="F129" s="305"/>
      <c r="G129" s="305"/>
      <c r="H129" s="305"/>
      <c r="I129" s="303"/>
      <c r="J129" s="303"/>
      <c r="L129" s="189"/>
      <c r="M129" s="189"/>
      <c r="N129" s="189"/>
      <c r="O129" s="189"/>
      <c r="P129" s="193"/>
      <c r="Q129" s="193"/>
      <c r="R129" s="193"/>
      <c r="S129" s="194"/>
      <c r="T129" s="189"/>
      <c r="U129" s="194"/>
      <c r="V129" s="189"/>
      <c r="W129" s="203"/>
    </row>
    <row r="130" spans="1:23" ht="18.75">
      <c r="A130" s="65" t="s">
        <v>42</v>
      </c>
      <c r="B130" s="38" t="s">
        <v>17</v>
      </c>
      <c r="C130" s="42">
        <v>9814.1</v>
      </c>
      <c r="D130" s="42">
        <v>15625</v>
      </c>
      <c r="E130" s="40">
        <f t="shared" ref="E130:E140" si="2">D130*105.4%</f>
        <v>16468.75</v>
      </c>
      <c r="F130" s="305">
        <f t="shared" ref="F130:F142" si="3">E130*106.8%</f>
        <v>17588.625</v>
      </c>
      <c r="G130" s="305">
        <f t="shared" ref="G130:G142" si="4">E130*106.8%</f>
        <v>17588.625</v>
      </c>
      <c r="H130" s="305">
        <f t="shared" ref="H130:H140" si="5">E130*107%</f>
        <v>17621.5625</v>
      </c>
      <c r="I130" s="303">
        <f t="shared" ref="I130:I142" si="6">F130*105.3%</f>
        <v>18520.822124999999</v>
      </c>
      <c r="J130" s="303">
        <f t="shared" ref="J130:J142" si="7">I130*105.3%</f>
        <v>19502.425697624996</v>
      </c>
      <c r="L130" s="189"/>
      <c r="M130" s="189"/>
      <c r="N130" s="189"/>
      <c r="O130" s="194"/>
      <c r="P130" s="193"/>
      <c r="Q130" s="194"/>
      <c r="R130" s="193"/>
      <c r="S130" s="194"/>
      <c r="T130" s="189"/>
      <c r="U130" s="194"/>
      <c r="V130" s="189"/>
      <c r="W130" s="203"/>
    </row>
    <row r="131" spans="1:23" ht="18.75">
      <c r="A131" s="65" t="s">
        <v>43</v>
      </c>
      <c r="B131" s="38" t="s">
        <v>17</v>
      </c>
      <c r="C131" s="42">
        <v>34100.9</v>
      </c>
      <c r="D131" s="42">
        <v>30218</v>
      </c>
      <c r="E131" s="40">
        <f t="shared" si="2"/>
        <v>31849.772000000001</v>
      </c>
      <c r="F131" s="305">
        <f t="shared" si="3"/>
        <v>34015.556496000005</v>
      </c>
      <c r="G131" s="305">
        <f t="shared" si="4"/>
        <v>34015.556496000005</v>
      </c>
      <c r="H131" s="305">
        <f t="shared" si="5"/>
        <v>34079.25604</v>
      </c>
      <c r="I131" s="303">
        <f t="shared" si="6"/>
        <v>35818.380990288002</v>
      </c>
      <c r="J131" s="303">
        <f t="shared" si="7"/>
        <v>37716.75518277326</v>
      </c>
      <c r="L131" s="198"/>
      <c r="M131" s="189"/>
      <c r="N131" s="189"/>
      <c r="O131" s="194"/>
      <c r="P131" s="193"/>
      <c r="Q131" s="194"/>
      <c r="R131" s="193"/>
      <c r="S131" s="194"/>
      <c r="T131" s="198"/>
      <c r="U131" s="194"/>
      <c r="V131" s="198"/>
      <c r="W131" s="203"/>
    </row>
    <row r="132" spans="1:23" ht="37.5">
      <c r="A132" s="71" t="s">
        <v>197</v>
      </c>
      <c r="B132" s="38" t="s">
        <v>17</v>
      </c>
      <c r="C132" s="42">
        <v>16592.099999999999</v>
      </c>
      <c r="D132" s="42">
        <v>17822.3</v>
      </c>
      <c r="E132" s="40">
        <v>18012.2</v>
      </c>
      <c r="F132" s="305">
        <v>18828.5</v>
      </c>
      <c r="G132" s="305">
        <f t="shared" si="4"/>
        <v>19237.029600000002</v>
      </c>
      <c r="H132" s="305">
        <f t="shared" si="5"/>
        <v>19273.054</v>
      </c>
      <c r="I132" s="303">
        <v>19524.72</v>
      </c>
      <c r="J132" s="303">
        <v>19918.599999999999</v>
      </c>
      <c r="L132" s="194"/>
      <c r="M132" s="189"/>
      <c r="N132" s="194"/>
      <c r="O132" s="194"/>
      <c r="P132" s="194"/>
      <c r="Q132" s="194"/>
      <c r="R132" s="194"/>
      <c r="S132" s="194"/>
      <c r="T132" s="194"/>
      <c r="U132" s="194"/>
      <c r="V132" s="194"/>
      <c r="W132" s="203"/>
    </row>
    <row r="133" spans="1:23" ht="36" customHeight="1">
      <c r="A133" s="65" t="s">
        <v>198</v>
      </c>
      <c r="B133" s="38" t="s">
        <v>17</v>
      </c>
      <c r="C133" s="42">
        <v>18242.8</v>
      </c>
      <c r="D133" s="42">
        <v>19195</v>
      </c>
      <c r="E133" s="40">
        <f t="shared" si="2"/>
        <v>20231.530000000002</v>
      </c>
      <c r="F133" s="305">
        <f t="shared" si="3"/>
        <v>21607.274040000004</v>
      </c>
      <c r="G133" s="305">
        <f t="shared" si="4"/>
        <v>21607.274040000004</v>
      </c>
      <c r="H133" s="305">
        <f t="shared" si="5"/>
        <v>21647.737100000002</v>
      </c>
      <c r="I133" s="303">
        <f t="shared" si="6"/>
        <v>22752.459564120003</v>
      </c>
      <c r="J133" s="303">
        <f t="shared" si="7"/>
        <v>23958.339921018363</v>
      </c>
      <c r="L133" s="189"/>
      <c r="M133" s="189"/>
      <c r="N133" s="189"/>
      <c r="O133" s="194"/>
      <c r="P133" s="194"/>
      <c r="Q133" s="194"/>
      <c r="R133" s="194"/>
      <c r="S133" s="194"/>
      <c r="T133" s="189"/>
      <c r="U133" s="194"/>
      <c r="V133" s="189"/>
      <c r="W133" s="203"/>
    </row>
    <row r="134" spans="1:23" ht="18.75">
      <c r="A134" s="54" t="s">
        <v>20</v>
      </c>
      <c r="B134" s="38" t="s">
        <v>17</v>
      </c>
      <c r="C134" s="42">
        <v>25106.2</v>
      </c>
      <c r="D134" s="42">
        <v>26366.1</v>
      </c>
      <c r="E134" s="40">
        <f t="shared" si="2"/>
        <v>27789.8694</v>
      </c>
      <c r="F134" s="305">
        <f t="shared" si="3"/>
        <v>29679.580519200001</v>
      </c>
      <c r="G134" s="305">
        <f t="shared" si="4"/>
        <v>29679.580519200001</v>
      </c>
      <c r="H134" s="305">
        <f t="shared" si="5"/>
        <v>29735.160258</v>
      </c>
      <c r="I134" s="303">
        <f t="shared" si="6"/>
        <v>31252.598286717599</v>
      </c>
      <c r="J134" s="303">
        <f t="shared" si="7"/>
        <v>32908.98599591363</v>
      </c>
      <c r="L134" s="189"/>
      <c r="M134" s="189"/>
      <c r="N134" s="189"/>
      <c r="O134" s="194"/>
      <c r="P134" s="194"/>
      <c r="Q134" s="194"/>
      <c r="R134" s="194"/>
      <c r="S134" s="194"/>
      <c r="T134" s="189"/>
      <c r="U134" s="194"/>
      <c r="V134" s="189"/>
      <c r="W134" s="203"/>
    </row>
    <row r="135" spans="1:23" ht="37.5">
      <c r="A135" s="64" t="s">
        <v>199</v>
      </c>
      <c r="B135" s="38" t="s">
        <v>17</v>
      </c>
      <c r="C135" s="42">
        <v>16048.3</v>
      </c>
      <c r="D135" s="42">
        <v>17110.599999999999</v>
      </c>
      <c r="E135" s="40">
        <f t="shared" si="2"/>
        <v>18034.572400000001</v>
      </c>
      <c r="F135" s="305">
        <f t="shared" si="3"/>
        <v>19260.923323200001</v>
      </c>
      <c r="G135" s="305">
        <f t="shared" si="4"/>
        <v>19260.923323200001</v>
      </c>
      <c r="H135" s="305">
        <f t="shared" si="5"/>
        <v>19296.992468</v>
      </c>
      <c r="I135" s="303">
        <f t="shared" si="6"/>
        <v>20281.752259329598</v>
      </c>
      <c r="J135" s="303">
        <f t="shared" si="7"/>
        <v>21356.685129074067</v>
      </c>
      <c r="L135" s="198"/>
      <c r="M135" s="189"/>
      <c r="N135" s="189"/>
      <c r="O135" s="194"/>
      <c r="P135" s="194"/>
      <c r="Q135" s="194"/>
      <c r="R135" s="194"/>
      <c r="S135" s="194"/>
      <c r="T135" s="200"/>
      <c r="U135" s="194"/>
      <c r="V135" s="200"/>
      <c r="W135" s="203"/>
    </row>
    <row r="136" spans="1:23" ht="18.75">
      <c r="A136" s="54" t="s">
        <v>239</v>
      </c>
      <c r="B136" s="38" t="s">
        <v>17</v>
      </c>
      <c r="C136" s="42">
        <v>47095.6</v>
      </c>
      <c r="D136" s="42">
        <v>49843.3</v>
      </c>
      <c r="E136" s="40">
        <f t="shared" si="2"/>
        <v>52534.838200000006</v>
      </c>
      <c r="F136" s="305">
        <f t="shared" si="3"/>
        <v>56107.207197600008</v>
      </c>
      <c r="G136" s="305">
        <f t="shared" si="4"/>
        <v>56107.207197600008</v>
      </c>
      <c r="H136" s="305">
        <f t="shared" si="5"/>
        <v>56212.27687400001</v>
      </c>
      <c r="I136" s="303">
        <f t="shared" si="6"/>
        <v>59080.889179072801</v>
      </c>
      <c r="J136" s="303">
        <f t="shared" si="7"/>
        <v>62212.176305563655</v>
      </c>
      <c r="L136" s="189"/>
      <c r="M136" s="189"/>
      <c r="N136" s="189"/>
      <c r="O136" s="194"/>
      <c r="P136" s="193"/>
      <c r="Q136" s="194"/>
      <c r="R136" s="193"/>
      <c r="S136" s="194"/>
      <c r="T136" s="189"/>
      <c r="U136" s="194"/>
      <c r="V136" s="189"/>
      <c r="W136" s="203"/>
    </row>
    <row r="137" spans="1:23" ht="18.75">
      <c r="A137" s="54" t="s">
        <v>240</v>
      </c>
      <c r="B137" s="38" t="s">
        <v>17</v>
      </c>
      <c r="C137" s="42"/>
      <c r="D137" s="42"/>
      <c r="E137" s="40"/>
      <c r="F137" s="305"/>
      <c r="G137" s="305"/>
      <c r="H137" s="305"/>
      <c r="I137" s="303">
        <f t="shared" si="6"/>
        <v>0</v>
      </c>
      <c r="J137" s="303">
        <f t="shared" si="7"/>
        <v>0</v>
      </c>
      <c r="L137" s="189"/>
      <c r="M137" s="189"/>
      <c r="N137" s="189"/>
      <c r="O137" s="194"/>
      <c r="P137" s="193"/>
      <c r="Q137" s="194"/>
      <c r="R137" s="193"/>
      <c r="S137" s="194"/>
      <c r="T137" s="189"/>
      <c r="U137" s="194"/>
      <c r="V137" s="189"/>
      <c r="W137" s="203"/>
    </row>
    <row r="138" spans="1:23" ht="37.5">
      <c r="A138" s="64" t="s">
        <v>41</v>
      </c>
      <c r="B138" s="38" t="s">
        <v>17</v>
      </c>
      <c r="C138" s="42">
        <v>47257.7</v>
      </c>
      <c r="D138" s="42">
        <v>46316.800000000003</v>
      </c>
      <c r="E138" s="40">
        <f t="shared" si="2"/>
        <v>48817.907200000009</v>
      </c>
      <c r="F138" s="305">
        <f t="shared" si="3"/>
        <v>52137.524889600012</v>
      </c>
      <c r="G138" s="305">
        <f t="shared" si="4"/>
        <v>52137.524889600012</v>
      </c>
      <c r="H138" s="305">
        <f t="shared" si="5"/>
        <v>52235.160704000009</v>
      </c>
      <c r="I138" s="303">
        <f t="shared" si="6"/>
        <v>54900.813708748807</v>
      </c>
      <c r="J138" s="303">
        <f t="shared" si="7"/>
        <v>57810.556835312491</v>
      </c>
      <c r="L138" s="189"/>
      <c r="M138" s="189"/>
      <c r="N138" s="189"/>
      <c r="O138" s="194"/>
      <c r="P138" s="194"/>
      <c r="Q138" s="194"/>
      <c r="R138" s="194"/>
      <c r="S138" s="194"/>
      <c r="T138" s="189"/>
      <c r="U138" s="194"/>
      <c r="V138" s="189"/>
      <c r="W138" s="203"/>
    </row>
    <row r="139" spans="1:23" ht="18.75">
      <c r="A139" s="65" t="s">
        <v>44</v>
      </c>
      <c r="B139" s="38" t="s">
        <v>17</v>
      </c>
      <c r="C139" s="42">
        <v>21705.1</v>
      </c>
      <c r="D139" s="42">
        <v>21385.8</v>
      </c>
      <c r="E139" s="40">
        <f t="shared" si="2"/>
        <v>22540.6332</v>
      </c>
      <c r="F139" s="305">
        <f t="shared" si="3"/>
        <v>24073.396257600001</v>
      </c>
      <c r="G139" s="305">
        <f t="shared" si="4"/>
        <v>24073.396257600001</v>
      </c>
      <c r="H139" s="305">
        <f t="shared" si="5"/>
        <v>24118.477524000002</v>
      </c>
      <c r="I139" s="303">
        <f t="shared" si="6"/>
        <v>25349.2862592528</v>
      </c>
      <c r="J139" s="303">
        <f t="shared" si="7"/>
        <v>26692.798430993196</v>
      </c>
      <c r="L139" s="189"/>
      <c r="M139" s="189"/>
      <c r="N139" s="189"/>
      <c r="O139" s="194"/>
      <c r="P139" s="194"/>
      <c r="Q139" s="194"/>
      <c r="R139" s="194"/>
      <c r="S139" s="194"/>
      <c r="T139" s="189"/>
      <c r="U139" s="194"/>
      <c r="V139" s="189"/>
      <c r="W139" s="203"/>
    </row>
    <row r="140" spans="1:23" ht="18.75">
      <c r="A140" s="65" t="s">
        <v>45</v>
      </c>
      <c r="B140" s="38" t="s">
        <v>17</v>
      </c>
      <c r="C140" s="42">
        <v>24363.599999999999</v>
      </c>
      <c r="D140" s="42">
        <v>24157.5</v>
      </c>
      <c r="E140" s="40">
        <f t="shared" si="2"/>
        <v>25462.005000000001</v>
      </c>
      <c r="F140" s="305">
        <f t="shared" si="3"/>
        <v>27193.421340000004</v>
      </c>
      <c r="G140" s="305">
        <f t="shared" si="4"/>
        <v>27193.421340000004</v>
      </c>
      <c r="H140" s="305">
        <f t="shared" si="5"/>
        <v>27244.345350000003</v>
      </c>
      <c r="I140" s="303">
        <f t="shared" si="6"/>
        <v>28634.672671020002</v>
      </c>
      <c r="J140" s="303">
        <f t="shared" si="7"/>
        <v>30152.31032258406</v>
      </c>
      <c r="L140" s="189"/>
      <c r="M140" s="189"/>
      <c r="N140" s="189"/>
      <c r="O140" s="194"/>
      <c r="P140" s="194"/>
      <c r="Q140" s="194"/>
      <c r="R140" s="194"/>
      <c r="S140" s="194"/>
      <c r="T140" s="189"/>
      <c r="U140" s="194"/>
      <c r="V140" s="189"/>
      <c r="W140" s="203"/>
    </row>
    <row r="141" spans="1:23" ht="18.75">
      <c r="A141" s="65" t="s">
        <v>47</v>
      </c>
      <c r="B141" s="38" t="s">
        <v>17</v>
      </c>
      <c r="C141" s="42">
        <v>20231.8</v>
      </c>
      <c r="D141" s="42">
        <v>24891.9</v>
      </c>
      <c r="E141" s="40">
        <v>30446.1</v>
      </c>
      <c r="F141" s="307">
        <f t="shared" si="3"/>
        <v>32516.434799999999</v>
      </c>
      <c r="G141" s="307">
        <f t="shared" si="4"/>
        <v>32516.434799999999</v>
      </c>
      <c r="H141" s="307">
        <f>E141*107%</f>
        <v>32577.327000000001</v>
      </c>
      <c r="I141" s="303">
        <f t="shared" si="6"/>
        <v>34239.805844399998</v>
      </c>
      <c r="J141" s="303">
        <f t="shared" si="7"/>
        <v>36054.515554153193</v>
      </c>
      <c r="L141" s="189"/>
      <c r="M141" s="189"/>
      <c r="N141" s="189"/>
      <c r="O141" s="194"/>
      <c r="P141" s="194"/>
      <c r="Q141" s="194"/>
      <c r="R141" s="194"/>
      <c r="S141" s="194"/>
      <c r="T141" s="189"/>
      <c r="U141" s="194"/>
      <c r="V141" s="189"/>
      <c r="W141" s="203"/>
    </row>
    <row r="142" spans="1:23" ht="58.9" customHeight="1">
      <c r="A142" s="66" t="s">
        <v>174</v>
      </c>
      <c r="B142" s="38" t="s">
        <v>17</v>
      </c>
      <c r="C142" s="42">
        <v>23800.400000000001</v>
      </c>
      <c r="D142" s="42">
        <v>24522.3</v>
      </c>
      <c r="E142" s="39">
        <f>D142*105.4%</f>
        <v>25846.504199999999</v>
      </c>
      <c r="F142" s="40">
        <f t="shared" si="3"/>
        <v>27604.0664856</v>
      </c>
      <c r="G142" s="40">
        <f t="shared" si="4"/>
        <v>27604.0664856</v>
      </c>
      <c r="H142" s="40">
        <f>E142*107%</f>
        <v>27655.759494000002</v>
      </c>
      <c r="I142" s="39">
        <f t="shared" si="6"/>
        <v>29067.082009336798</v>
      </c>
      <c r="J142" s="40">
        <f t="shared" si="7"/>
        <v>30607.637355831648</v>
      </c>
    </row>
    <row r="143" spans="1:23" ht="18.75">
      <c r="A143" s="67" t="s">
        <v>173</v>
      </c>
      <c r="B143" s="38"/>
      <c r="C143" s="42"/>
      <c r="D143" s="42"/>
      <c r="E143" s="39"/>
      <c r="F143" s="39"/>
      <c r="G143" s="40"/>
      <c r="H143" s="40"/>
      <c r="I143" s="304"/>
      <c r="J143" s="303"/>
    </row>
    <row r="144" spans="1:23" ht="37.5">
      <c r="A144" s="149" t="s">
        <v>266</v>
      </c>
      <c r="B144" s="38" t="s">
        <v>17</v>
      </c>
      <c r="C144" s="42"/>
      <c r="D144" s="42"/>
      <c r="E144" s="39"/>
      <c r="F144" s="39"/>
      <c r="G144" s="40"/>
      <c r="H144" s="40"/>
      <c r="I144" s="39"/>
      <c r="J144" s="40"/>
    </row>
    <row r="145" spans="1:18" ht="18.75">
      <c r="A145" s="185" t="s">
        <v>241</v>
      </c>
      <c r="B145" s="38" t="s">
        <v>17</v>
      </c>
      <c r="C145" s="42">
        <v>18782.900000000001</v>
      </c>
      <c r="D145" s="42">
        <v>18964.599999999999</v>
      </c>
      <c r="E145" s="39">
        <f>D145*105.4%</f>
        <v>19988.688399999999</v>
      </c>
      <c r="F145" s="40">
        <f t="shared" ref="F145" si="8">E145*106.8%</f>
        <v>21347.919211200002</v>
      </c>
      <c r="G145" s="40">
        <f t="shared" ref="G145" si="9">E145*106.8%</f>
        <v>21347.919211200002</v>
      </c>
      <c r="H145" s="40">
        <f>E145*107%</f>
        <v>21387.896588</v>
      </c>
      <c r="I145" s="39">
        <f t="shared" ref="I145" si="10">F145*105.3%</f>
        <v>22479.358929393602</v>
      </c>
      <c r="J145" s="40">
        <f t="shared" ref="J145" si="11">I145*105.3%</f>
        <v>23670.764952651461</v>
      </c>
    </row>
    <row r="146" spans="1:18" ht="18.75">
      <c r="A146" s="185" t="s">
        <v>273</v>
      </c>
      <c r="B146" s="38" t="s">
        <v>17</v>
      </c>
      <c r="C146" s="42">
        <v>21380</v>
      </c>
      <c r="D146" s="42">
        <v>21352.799999999999</v>
      </c>
      <c r="E146" s="39">
        <f t="shared" ref="E146:E148" si="12">D146*105.4%</f>
        <v>22505.851200000001</v>
      </c>
      <c r="F146" s="40">
        <f t="shared" ref="F146:F148" si="13">E146*106.8%</f>
        <v>24036.249081600003</v>
      </c>
      <c r="G146" s="40">
        <f t="shared" ref="G146:G148" si="14">E146*106.8%</f>
        <v>24036.249081600003</v>
      </c>
      <c r="H146" s="40">
        <f t="shared" ref="H146:H148" si="15">E146*107%</f>
        <v>24081.260784000002</v>
      </c>
      <c r="I146" s="39">
        <f t="shared" ref="I146:I148" si="16">F146*105.3%</f>
        <v>25310.170282924802</v>
      </c>
      <c r="J146" s="40">
        <f t="shared" ref="J146:J148" si="17">I146*105.3%</f>
        <v>26651.609307919814</v>
      </c>
    </row>
    <row r="147" spans="1:18" ht="18.75">
      <c r="A147" s="185" t="s">
        <v>274</v>
      </c>
      <c r="B147" s="38" t="s">
        <v>17</v>
      </c>
      <c r="C147" s="42">
        <v>16541.099999999999</v>
      </c>
      <c r="D147" s="42">
        <v>18352.900000000001</v>
      </c>
      <c r="E147" s="39">
        <f t="shared" si="12"/>
        <v>19343.956600000001</v>
      </c>
      <c r="F147" s="40">
        <f t="shared" si="13"/>
        <v>20659.345648800001</v>
      </c>
      <c r="G147" s="40">
        <f t="shared" si="14"/>
        <v>20659.345648800001</v>
      </c>
      <c r="H147" s="40">
        <f t="shared" si="15"/>
        <v>20698.033562000004</v>
      </c>
      <c r="I147" s="39">
        <f t="shared" si="16"/>
        <v>21754.2909681864</v>
      </c>
      <c r="J147" s="40">
        <f t="shared" si="17"/>
        <v>22907.268389500277</v>
      </c>
    </row>
    <row r="148" spans="1:18" ht="18.75">
      <c r="A148" s="185" t="s">
        <v>275</v>
      </c>
      <c r="B148" s="38" t="s">
        <v>17</v>
      </c>
      <c r="C148" s="42">
        <v>30338.1</v>
      </c>
      <c r="D148" s="42">
        <v>34740.199999999997</v>
      </c>
      <c r="E148" s="39">
        <f t="shared" si="12"/>
        <v>36616.1708</v>
      </c>
      <c r="F148" s="40">
        <f t="shared" si="13"/>
        <v>39106.070414400005</v>
      </c>
      <c r="G148" s="40">
        <f t="shared" si="14"/>
        <v>39106.070414400005</v>
      </c>
      <c r="H148" s="40">
        <f t="shared" si="15"/>
        <v>39179.302756000005</v>
      </c>
      <c r="I148" s="39">
        <f t="shared" si="16"/>
        <v>41178.692146363202</v>
      </c>
      <c r="J148" s="40">
        <f t="shared" si="17"/>
        <v>43361.162830120447</v>
      </c>
    </row>
    <row r="149" spans="1:18" ht="18.75">
      <c r="A149" s="188" t="s">
        <v>242</v>
      </c>
      <c r="B149" s="38" t="s">
        <v>17</v>
      </c>
      <c r="C149" s="42"/>
      <c r="D149" s="42"/>
      <c r="E149" s="39"/>
      <c r="F149" s="39"/>
      <c r="G149" s="40"/>
      <c r="H149" s="40"/>
      <c r="I149" s="39"/>
      <c r="J149" s="40"/>
    </row>
    <row r="150" spans="1:18" ht="60" customHeight="1">
      <c r="A150" s="78" t="s">
        <v>72</v>
      </c>
      <c r="B150" s="38" t="s">
        <v>17</v>
      </c>
      <c r="C150" s="42">
        <v>13677.7</v>
      </c>
      <c r="D150" s="42">
        <v>14620</v>
      </c>
      <c r="E150" s="39">
        <v>15410</v>
      </c>
      <c r="F150" s="308">
        <f t="shared" ref="F150" si="18">E150*106.8%</f>
        <v>16457.88</v>
      </c>
      <c r="G150" s="308">
        <f t="shared" ref="G150" si="19">E150*106.8%</f>
        <v>16457.88</v>
      </c>
      <c r="H150" s="308">
        <f>E150*107%</f>
        <v>16488.7</v>
      </c>
      <c r="I150" s="309">
        <f t="shared" ref="I150" si="20">F150*105.3%</f>
        <v>17330.147639999999</v>
      </c>
      <c r="J150" s="309">
        <f t="shared" ref="J150" si="21">I150*105.3%</f>
        <v>18248.645464919999</v>
      </c>
    </row>
    <row r="151" spans="1:18" ht="42.75" customHeight="1">
      <c r="A151" s="80" t="s">
        <v>76</v>
      </c>
      <c r="B151" s="38" t="s">
        <v>14</v>
      </c>
      <c r="C151" s="42">
        <v>2890.8</v>
      </c>
      <c r="D151" s="42">
        <v>2916.7</v>
      </c>
      <c r="E151" s="39">
        <v>3081.5</v>
      </c>
      <c r="F151" s="39">
        <v>3291</v>
      </c>
      <c r="G151" s="40">
        <v>3282.9</v>
      </c>
      <c r="H151" s="40">
        <v>3340.4</v>
      </c>
      <c r="I151" s="39">
        <v>3480.8</v>
      </c>
      <c r="J151" s="40">
        <v>3665.3</v>
      </c>
    </row>
    <row r="152" spans="1:18" ht="18.75">
      <c r="A152" s="81" t="s">
        <v>30</v>
      </c>
      <c r="B152" s="38" t="s">
        <v>14</v>
      </c>
      <c r="C152" s="42"/>
      <c r="D152" s="42"/>
      <c r="E152" s="39"/>
      <c r="F152" s="39"/>
      <c r="G152" s="40"/>
      <c r="H152" s="40"/>
      <c r="I152" s="39"/>
      <c r="J152" s="40"/>
    </row>
    <row r="153" spans="1:18" ht="37.5">
      <c r="A153" s="81" t="s">
        <v>77</v>
      </c>
      <c r="B153" s="38" t="s">
        <v>14</v>
      </c>
      <c r="C153" s="42">
        <v>228.8</v>
      </c>
      <c r="D153" s="42">
        <v>222.3</v>
      </c>
      <c r="E153" s="39">
        <v>242.2</v>
      </c>
      <c r="F153" s="39">
        <v>258.7</v>
      </c>
      <c r="G153" s="40">
        <v>246.9</v>
      </c>
      <c r="H153" s="40">
        <v>262.8</v>
      </c>
      <c r="I153" s="39">
        <v>291.10000000000002</v>
      </c>
      <c r="J153" s="40">
        <v>306.60000000000002</v>
      </c>
    </row>
    <row r="154" spans="1:18" ht="37.5">
      <c r="A154" s="81" t="s">
        <v>82</v>
      </c>
      <c r="B154" s="38" t="s">
        <v>14</v>
      </c>
      <c r="C154" s="42"/>
      <c r="D154" s="42"/>
      <c r="E154" s="39"/>
      <c r="F154" s="39"/>
      <c r="G154" s="40"/>
      <c r="H154" s="40"/>
      <c r="I154" s="39"/>
      <c r="J154" s="40"/>
    </row>
    <row r="155" spans="1:18" ht="37.5">
      <c r="A155" s="81" t="s">
        <v>140</v>
      </c>
      <c r="B155" s="38" t="s">
        <v>14</v>
      </c>
      <c r="C155" s="42">
        <v>135.4</v>
      </c>
      <c r="D155" s="42">
        <v>138.6</v>
      </c>
      <c r="E155" s="39">
        <v>145.80000000000001</v>
      </c>
      <c r="F155" s="39">
        <v>155.69999999999999</v>
      </c>
      <c r="G155" s="40">
        <v>155.69999999999999</v>
      </c>
      <c r="H155" s="40">
        <v>156</v>
      </c>
      <c r="I155" s="39">
        <v>164</v>
      </c>
      <c r="J155" s="40">
        <v>172.6</v>
      </c>
    </row>
    <row r="156" spans="1:18" ht="19.5">
      <c r="A156" s="80" t="s">
        <v>31</v>
      </c>
      <c r="B156" s="38" t="s">
        <v>14</v>
      </c>
      <c r="C156" s="42">
        <v>45.6</v>
      </c>
      <c r="D156" s="42">
        <v>44.4</v>
      </c>
      <c r="E156" s="39">
        <v>46.8</v>
      </c>
      <c r="F156" s="40">
        <f t="shared" ref="F156" si="22">E156*106.8%</f>
        <v>49.982399999999998</v>
      </c>
      <c r="G156" s="40">
        <f t="shared" ref="G156" si="23">E156*106.8%</f>
        <v>49.982399999999998</v>
      </c>
      <c r="H156" s="40">
        <f>E156*107%</f>
        <v>50.076000000000001</v>
      </c>
      <c r="I156" s="40">
        <f t="shared" ref="I156" si="24">F156*105.3%</f>
        <v>52.631467199999996</v>
      </c>
      <c r="J156" s="40">
        <f t="shared" ref="J156" si="25">I156*105.3%</f>
        <v>55.42093496159999</v>
      </c>
    </row>
    <row r="157" spans="1:18" ht="19.5">
      <c r="A157" s="80" t="s">
        <v>6</v>
      </c>
      <c r="B157" s="38" t="s">
        <v>14</v>
      </c>
      <c r="C157" s="42"/>
      <c r="D157" s="42"/>
      <c r="E157" s="39"/>
      <c r="F157" s="39"/>
      <c r="G157" s="40"/>
      <c r="H157" s="40"/>
      <c r="I157" s="39"/>
      <c r="J157" s="40"/>
    </row>
    <row r="158" spans="1:18" ht="39">
      <c r="A158" s="165" t="s">
        <v>152</v>
      </c>
      <c r="B158" s="45" t="s">
        <v>14</v>
      </c>
      <c r="C158" s="298">
        <v>2936.4</v>
      </c>
      <c r="D158" s="298">
        <v>2961.1</v>
      </c>
      <c r="E158" s="46">
        <f>E156+E151</f>
        <v>3128.3</v>
      </c>
      <c r="F158" s="47">
        <f t="shared" ref="F158:J158" si="26">F156+F151</f>
        <v>3340.9823999999999</v>
      </c>
      <c r="G158" s="47">
        <f t="shared" si="26"/>
        <v>3332.8824</v>
      </c>
      <c r="H158" s="47">
        <f t="shared" si="26"/>
        <v>3390.4760000000001</v>
      </c>
      <c r="I158" s="47">
        <f t="shared" si="26"/>
        <v>3533.4314672</v>
      </c>
      <c r="J158" s="47">
        <f t="shared" si="26"/>
        <v>3720.7209349616001</v>
      </c>
      <c r="R158" t="s">
        <v>176</v>
      </c>
    </row>
    <row r="159" spans="1:18" ht="18.75">
      <c r="A159" s="342" t="s">
        <v>168</v>
      </c>
      <c r="B159" s="343"/>
      <c r="C159" s="343"/>
      <c r="D159" s="343"/>
      <c r="E159" s="343"/>
      <c r="F159" s="343"/>
      <c r="G159" s="343"/>
      <c r="H159" s="343"/>
      <c r="I159" s="343"/>
      <c r="J159" s="344"/>
    </row>
    <row r="160" spans="1:18" ht="39">
      <c r="A160" s="310" t="s">
        <v>159</v>
      </c>
      <c r="B160" s="45" t="s">
        <v>14</v>
      </c>
      <c r="C160" s="339">
        <v>175</v>
      </c>
      <c r="D160" s="339">
        <v>193</v>
      </c>
      <c r="E160" s="135">
        <v>204</v>
      </c>
      <c r="F160" s="135">
        <v>205</v>
      </c>
      <c r="G160" s="136">
        <v>205</v>
      </c>
      <c r="H160" s="136">
        <v>205</v>
      </c>
      <c r="I160" s="135">
        <v>207</v>
      </c>
      <c r="J160" s="136">
        <v>209</v>
      </c>
    </row>
    <row r="161" spans="1:14" ht="18.75">
      <c r="A161" s="311" t="s">
        <v>30</v>
      </c>
      <c r="B161" s="45" t="s">
        <v>14</v>
      </c>
      <c r="C161" s="331"/>
      <c r="D161" s="331"/>
      <c r="E161" s="50"/>
      <c r="F161" s="50"/>
      <c r="G161" s="51"/>
      <c r="H161" s="51"/>
      <c r="I161" s="50"/>
      <c r="J161" s="51"/>
    </row>
    <row r="162" spans="1:14" ht="18.75">
      <c r="A162" s="312" t="s">
        <v>157</v>
      </c>
      <c r="B162" s="45" t="s">
        <v>14</v>
      </c>
      <c r="C162" s="42">
        <v>99</v>
      </c>
      <c r="D162" s="42">
        <v>109</v>
      </c>
      <c r="E162" s="39">
        <v>109</v>
      </c>
      <c r="F162" s="39">
        <v>111</v>
      </c>
      <c r="G162" s="40">
        <v>111</v>
      </c>
      <c r="H162" s="40">
        <v>111</v>
      </c>
      <c r="I162" s="39">
        <v>113</v>
      </c>
      <c r="J162" s="40">
        <v>114</v>
      </c>
    </row>
    <row r="163" spans="1:14" ht="18.75">
      <c r="A163" s="312" t="s">
        <v>158</v>
      </c>
      <c r="B163" s="45" t="s">
        <v>14</v>
      </c>
      <c r="C163" s="42"/>
      <c r="D163" s="42"/>
      <c r="E163" s="39"/>
      <c r="F163" s="39"/>
      <c r="G163" s="40"/>
      <c r="H163" s="40"/>
      <c r="I163" s="39"/>
      <c r="J163" s="40"/>
    </row>
    <row r="164" spans="1:14" ht="18.75">
      <c r="A164" s="313" t="s">
        <v>153</v>
      </c>
      <c r="B164" s="45" t="s">
        <v>14</v>
      </c>
      <c r="C164" s="42">
        <v>17</v>
      </c>
      <c r="D164" s="42">
        <v>16</v>
      </c>
      <c r="E164" s="39">
        <v>15</v>
      </c>
      <c r="F164" s="39">
        <v>17</v>
      </c>
      <c r="G164" s="40">
        <v>17</v>
      </c>
      <c r="H164" s="40">
        <v>17</v>
      </c>
      <c r="I164" s="39">
        <v>18</v>
      </c>
      <c r="J164" s="40">
        <v>19</v>
      </c>
    </row>
    <row r="165" spans="1:14" ht="36" customHeight="1">
      <c r="A165" s="314" t="s">
        <v>175</v>
      </c>
      <c r="B165" s="45" t="s">
        <v>14</v>
      </c>
      <c r="C165" s="42"/>
      <c r="D165" s="42"/>
      <c r="E165" s="348" t="s">
        <v>472</v>
      </c>
      <c r="F165" s="349"/>
      <c r="G165" s="349"/>
      <c r="H165" s="349"/>
      <c r="I165" s="349"/>
      <c r="J165" s="350"/>
    </row>
    <row r="166" spans="1:14" ht="18.75">
      <c r="A166" s="314" t="s">
        <v>172</v>
      </c>
      <c r="B166" s="45" t="s">
        <v>14</v>
      </c>
      <c r="C166" s="42"/>
      <c r="D166" s="42"/>
      <c r="E166" s="39"/>
      <c r="F166" s="39"/>
      <c r="G166" s="40"/>
      <c r="H166" s="40"/>
      <c r="I166" s="39"/>
      <c r="J166" s="40"/>
    </row>
    <row r="167" spans="1:14" ht="18.75">
      <c r="A167" s="313" t="s">
        <v>154</v>
      </c>
      <c r="B167" s="45" t="s">
        <v>14</v>
      </c>
      <c r="C167" s="42">
        <v>8</v>
      </c>
      <c r="D167" s="42">
        <v>11</v>
      </c>
      <c r="E167" s="39">
        <v>9</v>
      </c>
      <c r="F167" s="39">
        <v>9</v>
      </c>
      <c r="G167" s="40">
        <v>9</v>
      </c>
      <c r="H167" s="40">
        <v>9</v>
      </c>
      <c r="I167" s="39">
        <v>9</v>
      </c>
      <c r="J167" s="40">
        <v>9</v>
      </c>
      <c r="N167" t="s">
        <v>161</v>
      </c>
    </row>
    <row r="168" spans="1:14" ht="36.6" customHeight="1">
      <c r="A168" s="314" t="s">
        <v>177</v>
      </c>
      <c r="B168" s="45" t="s">
        <v>14</v>
      </c>
      <c r="C168" s="42"/>
      <c r="D168" s="42"/>
      <c r="E168" s="39"/>
      <c r="F168" s="39"/>
      <c r="G168" s="40"/>
      <c r="H168" s="40"/>
      <c r="I168" s="39"/>
      <c r="J168" s="40"/>
      <c r="N168" t="s">
        <v>160</v>
      </c>
    </row>
    <row r="169" spans="1:14" ht="18.75">
      <c r="A169" s="312" t="s">
        <v>169</v>
      </c>
      <c r="B169" s="45"/>
      <c r="C169" s="42"/>
      <c r="D169" s="42"/>
      <c r="E169" s="39"/>
      <c r="F169" s="39"/>
      <c r="G169" s="40"/>
      <c r="H169" s="40"/>
      <c r="I169" s="39"/>
      <c r="J169" s="40"/>
    </row>
    <row r="170" spans="1:14" ht="18.75">
      <c r="A170" s="315" t="s">
        <v>155</v>
      </c>
      <c r="B170" s="45" t="s">
        <v>14</v>
      </c>
      <c r="C170" s="298">
        <v>16</v>
      </c>
      <c r="D170" s="298">
        <v>15</v>
      </c>
      <c r="E170" s="46">
        <v>15</v>
      </c>
      <c r="F170" s="46">
        <v>15</v>
      </c>
      <c r="G170" s="47">
        <v>15</v>
      </c>
      <c r="H170" s="47">
        <v>14</v>
      </c>
      <c r="I170" s="46">
        <v>14</v>
      </c>
      <c r="J170" s="47">
        <v>14</v>
      </c>
    </row>
    <row r="171" spans="1:14" s="141" customFormat="1" ht="33.75" customHeight="1">
      <c r="A171" s="316" t="s">
        <v>156</v>
      </c>
      <c r="B171" s="138" t="s">
        <v>14</v>
      </c>
      <c r="C171" s="300"/>
      <c r="D171" s="300"/>
      <c r="E171" s="139"/>
      <c r="F171" s="139"/>
      <c r="G171" s="140"/>
      <c r="H171" s="140"/>
      <c r="I171" s="139"/>
      <c r="J171" s="140"/>
    </row>
  </sheetData>
  <mergeCells count="18">
    <mergeCell ref="I1:J1"/>
    <mergeCell ref="I2:J2"/>
    <mergeCell ref="D6:D8"/>
    <mergeCell ref="C6:C8"/>
    <mergeCell ref="E6:E8"/>
    <mergeCell ref="A4:J4"/>
    <mergeCell ref="I7:I8"/>
    <mergeCell ref="J7:J8"/>
    <mergeCell ref="F6:J6"/>
    <mergeCell ref="A6:A8"/>
    <mergeCell ref="B6:B8"/>
    <mergeCell ref="A1:H1"/>
    <mergeCell ref="A27:J27"/>
    <mergeCell ref="A159:J159"/>
    <mergeCell ref="A80:J80"/>
    <mergeCell ref="F7:H7"/>
    <mergeCell ref="E165:J165"/>
    <mergeCell ref="A9:J9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0" fitToHeight="0" orientation="landscape" r:id="rId1"/>
  <headerFooter alignWithMargins="0"/>
  <rowBreaks count="4" manualBreakCount="4">
    <brk id="26" max="8" man="1"/>
    <brk id="52" max="8" man="1"/>
    <brk id="79" max="8" man="1"/>
    <brk id="1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50"/>
  </sheetPr>
  <dimension ref="A1:AT229"/>
  <sheetViews>
    <sheetView tabSelected="1" view="pageBreakPreview" topLeftCell="A46" zoomScale="80" zoomScaleNormal="100" zoomScaleSheetLayoutView="80" workbookViewId="0">
      <selection activeCell="Y8" sqref="Y8"/>
    </sheetView>
  </sheetViews>
  <sheetFormatPr defaultRowHeight="12.75"/>
  <cols>
    <col min="1" max="1" width="34.5703125" customWidth="1"/>
    <col min="2" max="2" width="31.5703125" customWidth="1"/>
    <col min="3" max="3" width="20.140625" hidden="1" customWidth="1"/>
    <col min="4" max="9" width="9.7109375" hidden="1" customWidth="1"/>
    <col min="10" max="10" width="10.42578125" style="23" customWidth="1"/>
    <col min="11" max="11" width="10.42578125" customWidth="1"/>
    <col min="12" max="12" width="10.42578125" style="269" hidden="1" customWidth="1"/>
    <col min="13" max="13" width="10.42578125" customWidth="1"/>
    <col min="14" max="14" width="10.42578125" style="269" hidden="1" customWidth="1"/>
    <col min="15" max="15" width="10.42578125" customWidth="1"/>
    <col min="16" max="16" width="10.42578125" style="269" hidden="1" customWidth="1"/>
    <col min="17" max="17" width="10.42578125" customWidth="1"/>
    <col min="18" max="18" width="10.42578125" style="269" hidden="1" customWidth="1"/>
    <col min="19" max="21" width="10.42578125" customWidth="1"/>
    <col min="22" max="22" width="10.42578125" hidden="1" customWidth="1"/>
    <col min="23" max="26" width="10.42578125" customWidth="1"/>
    <col min="27" max="33" width="9.7109375" customWidth="1"/>
    <col min="34" max="34" width="10.7109375" customWidth="1"/>
    <col min="36" max="38" width="9.7109375" customWidth="1"/>
    <col min="39" max="39" width="12.140625" customWidth="1"/>
    <col min="40" max="44" width="11.85546875" bestFit="1" customWidth="1"/>
  </cols>
  <sheetData>
    <row r="1" spans="1:46" ht="27" customHeight="1"/>
    <row r="2" spans="1:46" ht="41.25" customHeight="1">
      <c r="A2" s="377" t="s">
        <v>470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268"/>
      <c r="W2" s="375" t="s">
        <v>59</v>
      </c>
      <c r="X2" s="376"/>
      <c r="Y2" s="376"/>
      <c r="Z2" s="376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4" spans="1:46" ht="15.75">
      <c r="A4" s="155"/>
      <c r="B4" s="155"/>
      <c r="C4" s="378" t="s">
        <v>181</v>
      </c>
      <c r="D4" s="379" t="s">
        <v>8</v>
      </c>
      <c r="E4" s="379"/>
      <c r="F4" s="379"/>
      <c r="G4" s="379"/>
      <c r="H4" s="379"/>
      <c r="I4" s="380"/>
      <c r="J4" s="381" t="s">
        <v>54</v>
      </c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80"/>
      <c r="AA4" s="382" t="s">
        <v>55</v>
      </c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"/>
      <c r="AT4" s="3"/>
    </row>
    <row r="5" spans="1:46" ht="58.5" customHeight="1">
      <c r="A5" s="156"/>
      <c r="B5" s="341" t="s">
        <v>181</v>
      </c>
      <c r="C5" s="378"/>
      <c r="D5" s="368" t="s">
        <v>57</v>
      </c>
      <c r="E5" s="368"/>
      <c r="F5" s="368"/>
      <c r="G5" s="368"/>
      <c r="H5" s="368"/>
      <c r="I5" s="369"/>
      <c r="J5" s="367" t="s">
        <v>3</v>
      </c>
      <c r="K5" s="368"/>
      <c r="L5" s="368"/>
      <c r="M5" s="368"/>
      <c r="N5" s="368"/>
      <c r="O5" s="368"/>
      <c r="P5" s="368"/>
      <c r="Q5" s="368"/>
      <c r="R5" s="368"/>
      <c r="S5" s="369"/>
      <c r="T5" s="367" t="s">
        <v>67</v>
      </c>
      <c r="U5" s="368"/>
      <c r="V5" s="368"/>
      <c r="W5" s="368"/>
      <c r="X5" s="368"/>
      <c r="Y5" s="368"/>
      <c r="Z5" s="369"/>
      <c r="AA5" s="367" t="s">
        <v>2</v>
      </c>
      <c r="AB5" s="368"/>
      <c r="AC5" s="368"/>
      <c r="AD5" s="368"/>
      <c r="AE5" s="368"/>
      <c r="AF5" s="369"/>
      <c r="AG5" s="367" t="s">
        <v>69</v>
      </c>
      <c r="AH5" s="368"/>
      <c r="AI5" s="368"/>
      <c r="AJ5" s="368"/>
      <c r="AK5" s="368"/>
      <c r="AL5" s="369"/>
      <c r="AM5" s="367" t="s">
        <v>56</v>
      </c>
      <c r="AN5" s="368"/>
      <c r="AO5" s="368"/>
      <c r="AP5" s="368"/>
      <c r="AQ5" s="368"/>
      <c r="AR5" s="369"/>
      <c r="AS5" s="3"/>
    </row>
    <row r="6" spans="1:46" ht="15.75" customHeight="1">
      <c r="A6" s="156"/>
      <c r="B6" s="156"/>
      <c r="C6" s="378"/>
      <c r="D6" s="373" t="s">
        <v>184</v>
      </c>
      <c r="E6" s="365" t="s">
        <v>219</v>
      </c>
      <c r="F6" s="372" t="s">
        <v>220</v>
      </c>
      <c r="G6" s="372" t="s">
        <v>221</v>
      </c>
      <c r="H6" s="372"/>
      <c r="I6" s="372"/>
      <c r="J6" s="370" t="s">
        <v>184</v>
      </c>
      <c r="K6" s="365" t="s">
        <v>219</v>
      </c>
      <c r="L6" s="272"/>
      <c r="M6" s="372" t="s">
        <v>220</v>
      </c>
      <c r="N6" s="270"/>
      <c r="O6" s="372" t="s">
        <v>221</v>
      </c>
      <c r="P6" s="372"/>
      <c r="Q6" s="372"/>
      <c r="R6" s="372"/>
      <c r="S6" s="372"/>
      <c r="T6" s="373" t="s">
        <v>184</v>
      </c>
      <c r="U6" s="365" t="s">
        <v>219</v>
      </c>
      <c r="V6" s="266"/>
      <c r="W6" s="372" t="s">
        <v>220</v>
      </c>
      <c r="X6" s="372" t="s">
        <v>221</v>
      </c>
      <c r="Y6" s="372"/>
      <c r="Z6" s="372"/>
      <c r="AA6" s="373" t="s">
        <v>184</v>
      </c>
      <c r="AB6" s="365" t="s">
        <v>219</v>
      </c>
      <c r="AC6" s="372" t="s">
        <v>220</v>
      </c>
      <c r="AD6" s="372" t="s">
        <v>221</v>
      </c>
      <c r="AE6" s="372"/>
      <c r="AF6" s="372"/>
      <c r="AG6" s="373" t="s">
        <v>184</v>
      </c>
      <c r="AH6" s="365" t="s">
        <v>219</v>
      </c>
      <c r="AI6" s="372" t="s">
        <v>220</v>
      </c>
      <c r="AJ6" s="372" t="s">
        <v>221</v>
      </c>
      <c r="AK6" s="372"/>
      <c r="AL6" s="372"/>
      <c r="AM6" s="373" t="s">
        <v>184</v>
      </c>
      <c r="AN6" s="365" t="s">
        <v>219</v>
      </c>
      <c r="AO6" s="372" t="s">
        <v>220</v>
      </c>
      <c r="AP6" s="372" t="s">
        <v>221</v>
      </c>
      <c r="AQ6" s="372"/>
      <c r="AR6" s="372"/>
      <c r="AS6" s="3"/>
      <c r="AT6" s="3"/>
    </row>
    <row r="7" spans="1:46" ht="15.75">
      <c r="A7" s="157"/>
      <c r="B7" s="157"/>
      <c r="C7" s="378"/>
      <c r="D7" s="374"/>
      <c r="E7" s="366"/>
      <c r="F7" s="372"/>
      <c r="G7" s="158" t="s">
        <v>180</v>
      </c>
      <c r="H7" s="158" t="s">
        <v>185</v>
      </c>
      <c r="I7" s="158" t="s">
        <v>222</v>
      </c>
      <c r="J7" s="371"/>
      <c r="K7" s="366"/>
      <c r="L7" s="273"/>
      <c r="M7" s="372"/>
      <c r="N7" s="270"/>
      <c r="O7" s="158" t="s">
        <v>180</v>
      </c>
      <c r="P7" s="270"/>
      <c r="Q7" s="158" t="s">
        <v>185</v>
      </c>
      <c r="R7" s="270"/>
      <c r="S7" s="158" t="s">
        <v>222</v>
      </c>
      <c r="T7" s="374"/>
      <c r="U7" s="366"/>
      <c r="V7" s="267"/>
      <c r="W7" s="372"/>
      <c r="X7" s="158" t="s">
        <v>180</v>
      </c>
      <c r="Y7" s="158" t="s">
        <v>185</v>
      </c>
      <c r="Z7" s="158" t="s">
        <v>222</v>
      </c>
      <c r="AA7" s="374"/>
      <c r="AB7" s="366"/>
      <c r="AC7" s="372"/>
      <c r="AD7" s="158" t="s">
        <v>180</v>
      </c>
      <c r="AE7" s="158" t="s">
        <v>185</v>
      </c>
      <c r="AF7" s="158" t="s">
        <v>222</v>
      </c>
      <c r="AG7" s="374"/>
      <c r="AH7" s="366"/>
      <c r="AI7" s="372"/>
      <c r="AJ7" s="158" t="s">
        <v>180</v>
      </c>
      <c r="AK7" s="158" t="s">
        <v>185</v>
      </c>
      <c r="AL7" s="158" t="s">
        <v>222</v>
      </c>
      <c r="AM7" s="374"/>
      <c r="AN7" s="366"/>
      <c r="AO7" s="372"/>
      <c r="AP7" s="158" t="s">
        <v>180</v>
      </c>
      <c r="AQ7" s="158" t="s">
        <v>185</v>
      </c>
      <c r="AR7" s="158" t="s">
        <v>222</v>
      </c>
      <c r="AS7" s="3"/>
      <c r="AT7" s="3"/>
    </row>
    <row r="8" spans="1:46" ht="105.75" customHeight="1">
      <c r="A8" s="240" t="s">
        <v>223</v>
      </c>
      <c r="B8" s="240"/>
      <c r="C8" s="253" t="s">
        <v>466</v>
      </c>
      <c r="D8" s="241"/>
      <c r="E8" s="241"/>
      <c r="F8" s="241"/>
      <c r="G8" s="241"/>
      <c r="H8" s="241"/>
      <c r="I8" s="241"/>
      <c r="J8" s="252"/>
      <c r="K8" s="241"/>
      <c r="L8" s="270"/>
      <c r="M8" s="241"/>
      <c r="N8" s="270"/>
      <c r="O8" s="241"/>
      <c r="P8" s="270"/>
      <c r="Q8" s="241"/>
      <c r="R8" s="270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147"/>
      <c r="AN8" s="147"/>
      <c r="AO8" s="147"/>
      <c r="AP8" s="147"/>
      <c r="AQ8" s="147"/>
      <c r="AR8" s="147"/>
      <c r="AS8" s="3"/>
      <c r="AT8" s="3"/>
    </row>
    <row r="9" spans="1:46" s="23" customFormat="1" ht="31.5" customHeight="1">
      <c r="A9" s="242" t="s">
        <v>225</v>
      </c>
      <c r="B9" s="242"/>
      <c r="C9" s="254"/>
      <c r="D9" s="263">
        <f>SUM(D11:D30)</f>
        <v>344.97</v>
      </c>
      <c r="E9" s="263">
        <f t="shared" ref="E9:I9" si="0">SUM(E11:E30)</f>
        <v>321</v>
      </c>
      <c r="F9" s="263">
        <f t="shared" si="0"/>
        <v>234.5412</v>
      </c>
      <c r="G9" s="263">
        <f t="shared" si="0"/>
        <v>246.0337188</v>
      </c>
      <c r="H9" s="263">
        <f t="shared" si="0"/>
        <v>254.89093267680002</v>
      </c>
      <c r="I9" s="263">
        <f t="shared" si="0"/>
        <v>264.32189718584164</v>
      </c>
      <c r="J9" s="263">
        <f>SUM(J11:J30)</f>
        <v>344.97</v>
      </c>
      <c r="K9" s="263">
        <f>SUM(K11:K30)</f>
        <v>321</v>
      </c>
      <c r="L9" s="276"/>
      <c r="M9" s="263">
        <f t="shared" ref="M9:AF9" si="1">SUM(M11:M30)</f>
        <v>234.5412</v>
      </c>
      <c r="N9" s="276"/>
      <c r="O9" s="263">
        <f t="shared" si="1"/>
        <v>246.0337188</v>
      </c>
      <c r="P9" s="276"/>
      <c r="Q9" s="263">
        <f t="shared" si="1"/>
        <v>254.89093267680002</v>
      </c>
      <c r="R9" s="276"/>
      <c r="S9" s="263">
        <f t="shared" si="1"/>
        <v>264.32189718584164</v>
      </c>
      <c r="T9" s="263">
        <f t="shared" si="1"/>
        <v>18.78</v>
      </c>
      <c r="U9" s="263">
        <f t="shared" si="1"/>
        <v>-8.9700000000000006</v>
      </c>
      <c r="V9" s="263">
        <f>SUM(V11,V14,V15,V16,V18,V20,V21,V23,V24,V25)</f>
        <v>8.49</v>
      </c>
      <c r="W9" s="263">
        <f t="shared" si="1"/>
        <v>4.6767800000000008</v>
      </c>
      <c r="X9" s="263">
        <f t="shared" si="1"/>
        <v>6.1019422199999998</v>
      </c>
      <c r="Y9" s="263">
        <f t="shared" si="1"/>
        <v>7.4296121399200006</v>
      </c>
      <c r="Z9" s="263">
        <f t="shared" si="1"/>
        <v>9.7785077890970395</v>
      </c>
      <c r="AA9" s="263">
        <f t="shared" si="1"/>
        <v>157</v>
      </c>
      <c r="AB9" s="263">
        <f t="shared" si="1"/>
        <v>198</v>
      </c>
      <c r="AC9" s="263">
        <f t="shared" ref="AC9:AD9" si="2">SUM(AC11:AC30)</f>
        <v>200</v>
      </c>
      <c r="AD9" s="263">
        <f t="shared" si="2"/>
        <v>200</v>
      </c>
      <c r="AE9" s="263">
        <f t="shared" si="1"/>
        <v>200</v>
      </c>
      <c r="AF9" s="263">
        <f t="shared" si="1"/>
        <v>200</v>
      </c>
      <c r="AG9" s="263">
        <f>AM9*1000000/12/AA9</f>
        <v>9143.4999999999982</v>
      </c>
      <c r="AH9" s="263">
        <f>AN9*1000000/AB9/12</f>
        <v>9142.399831649831</v>
      </c>
      <c r="AI9" s="263">
        <f>AO9*1000000/12/AC9</f>
        <v>9636.1101666666655</v>
      </c>
      <c r="AJ9" s="263">
        <f>AP9*1000000/12/AD9</f>
        <v>10291.365658000001</v>
      </c>
      <c r="AK9" s="263">
        <f>AQ9*1000000/12/AE9</f>
        <v>10836.808037874003</v>
      </c>
      <c r="AL9" s="263">
        <f>AR9*1000000/12/AF9</f>
        <v>11411.158863881321</v>
      </c>
      <c r="AM9" s="281">
        <f>SUM(AM10:AM30)</f>
        <v>17.226353999999997</v>
      </c>
      <c r="AN9" s="281">
        <f t="shared" ref="AN9:AR9" si="3">SUM(AN10:AN30)</f>
        <v>21.722342000000001</v>
      </c>
      <c r="AO9" s="281">
        <f t="shared" si="3"/>
        <v>23.126664399999996</v>
      </c>
      <c r="AP9" s="281">
        <f t="shared" si="3"/>
        <v>24.6992775792</v>
      </c>
      <c r="AQ9" s="281">
        <f t="shared" si="3"/>
        <v>26.008339290897602</v>
      </c>
      <c r="AR9" s="281">
        <f t="shared" si="3"/>
        <v>27.386781273315172</v>
      </c>
      <c r="AS9" s="294"/>
      <c r="AT9" s="294"/>
    </row>
    <row r="10" spans="1:46" s="23" customFormat="1" ht="15.75" customHeight="1">
      <c r="A10" s="239" t="s">
        <v>224</v>
      </c>
      <c r="B10" s="239"/>
      <c r="C10" s="255"/>
      <c r="D10" s="265"/>
      <c r="E10" s="265"/>
      <c r="F10" s="265"/>
      <c r="G10" s="265"/>
      <c r="H10" s="265"/>
      <c r="I10" s="265"/>
      <c r="J10" s="265"/>
      <c r="K10" s="265"/>
      <c r="L10" s="293"/>
      <c r="M10" s="265"/>
      <c r="N10" s="293"/>
      <c r="O10" s="265"/>
      <c r="P10" s="293"/>
      <c r="Q10" s="265"/>
      <c r="R10" s="293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94"/>
      <c r="AT10" s="294"/>
    </row>
    <row r="11" spans="1:46" s="23" customFormat="1" ht="16.5" customHeight="1">
      <c r="A11" s="238" t="s">
        <v>279</v>
      </c>
      <c r="B11" s="238"/>
      <c r="C11" s="257"/>
      <c r="D11" s="265">
        <f>J11</f>
        <v>0</v>
      </c>
      <c r="E11" s="265">
        <f t="shared" ref="E11" si="4">K11</f>
        <v>77.2</v>
      </c>
      <c r="F11" s="265">
        <f>M11</f>
        <v>78.898400000000009</v>
      </c>
      <c r="G11" s="265">
        <f>O11</f>
        <v>82.764421600000006</v>
      </c>
      <c r="H11" s="265">
        <f>Q11</f>
        <v>85.743940777600002</v>
      </c>
      <c r="I11" s="265">
        <f>S11</f>
        <v>88.9164665863712</v>
      </c>
      <c r="J11" s="265">
        <v>0</v>
      </c>
      <c r="K11" s="265">
        <v>77.2</v>
      </c>
      <c r="L11" s="293">
        <v>1.022</v>
      </c>
      <c r="M11" s="265">
        <f>K11*L11</f>
        <v>78.898400000000009</v>
      </c>
      <c r="N11" s="293">
        <v>1.0489999999999999</v>
      </c>
      <c r="O11" s="265">
        <f>M11*N11</f>
        <v>82.764421600000006</v>
      </c>
      <c r="P11" s="293">
        <v>1.036</v>
      </c>
      <c r="Q11" s="265">
        <f>O11*P11</f>
        <v>85.743940777600002</v>
      </c>
      <c r="R11" s="293">
        <v>1.0369999999999999</v>
      </c>
      <c r="S11" s="265">
        <f>Q11*R11</f>
        <v>88.9164665863712</v>
      </c>
      <c r="T11" s="265"/>
      <c r="U11" s="265">
        <v>0.8</v>
      </c>
      <c r="V11" s="265">
        <v>0.8</v>
      </c>
      <c r="W11" s="265">
        <f>V11*1.022</f>
        <v>0.8176000000000001</v>
      </c>
      <c r="X11" s="265">
        <f>W11*N11</f>
        <v>0.85766240000000005</v>
      </c>
      <c r="Y11" s="265">
        <f>X11*P11</f>
        <v>0.88853824640000012</v>
      </c>
      <c r="Z11" s="265">
        <f>Y11*R11</f>
        <v>0.9214141615168</v>
      </c>
      <c r="AA11" s="265"/>
      <c r="AB11" s="265">
        <v>4</v>
      </c>
      <c r="AC11" s="265">
        <v>4</v>
      </c>
      <c r="AD11" s="265">
        <v>4</v>
      </c>
      <c r="AE11" s="265">
        <v>4</v>
      </c>
      <c r="AF11" s="265">
        <v>4</v>
      </c>
      <c r="AG11" s="278"/>
      <c r="AH11" s="278">
        <f>AN11*1000000/AB11/12</f>
        <v>8625</v>
      </c>
      <c r="AI11" s="278">
        <f>AO11*1000000/12/AC11</f>
        <v>9090.75</v>
      </c>
      <c r="AJ11" s="278">
        <f>AP11*1000000/12/AD11</f>
        <v>9708.9210000000003</v>
      </c>
      <c r="AK11" s="278">
        <f>AQ11*1000000/12/AE11</f>
        <v>10223.493813000001</v>
      </c>
      <c r="AL11" s="278">
        <f>AR11*1000000/12/AF11</f>
        <v>10765.338985089</v>
      </c>
      <c r="AM11" s="265"/>
      <c r="AN11" s="265">
        <v>0.41399999999999998</v>
      </c>
      <c r="AO11" s="265">
        <f>AN11*105.4%</f>
        <v>0.43635600000000002</v>
      </c>
      <c r="AP11" s="265">
        <f>AO11*106.8%</f>
        <v>0.46602820800000005</v>
      </c>
      <c r="AQ11" s="265">
        <f>AP11*105.3%</f>
        <v>0.49072770302400004</v>
      </c>
      <c r="AR11" s="265">
        <f>AQ11*105.3%</f>
        <v>0.51673627128427202</v>
      </c>
      <c r="AS11" s="294"/>
      <c r="AT11" s="294"/>
    </row>
    <row r="12" spans="1:46" s="23" customFormat="1" ht="16.5" customHeight="1">
      <c r="A12" s="238" t="s">
        <v>420</v>
      </c>
      <c r="B12" s="238" t="s">
        <v>436</v>
      </c>
      <c r="C12" s="257"/>
      <c r="D12" s="265">
        <f t="shared" ref="D12:D29" si="5">J12</f>
        <v>0</v>
      </c>
      <c r="E12" s="265">
        <f t="shared" ref="E12:E29" si="6">K12</f>
        <v>0</v>
      </c>
      <c r="F12" s="265">
        <f t="shared" ref="F12:F29" si="7">M12</f>
        <v>5</v>
      </c>
      <c r="G12" s="265">
        <f t="shared" ref="G12:G29" si="8">O12</f>
        <v>5.2449999999999992</v>
      </c>
      <c r="H12" s="265">
        <f t="shared" ref="H12:H29" si="9">Q12</f>
        <v>5.433819999999999</v>
      </c>
      <c r="I12" s="265">
        <f t="shared" ref="I12:I29" si="10">S12</f>
        <v>5.6348713399999983</v>
      </c>
      <c r="J12" s="265"/>
      <c r="K12" s="265">
        <v>0</v>
      </c>
      <c r="L12" s="293">
        <v>1.022</v>
      </c>
      <c r="M12" s="265">
        <v>5</v>
      </c>
      <c r="N12" s="293">
        <v>1.0489999999999999</v>
      </c>
      <c r="O12" s="265">
        <f t="shared" ref="O12:O29" si="11">M12*N12</f>
        <v>5.2449999999999992</v>
      </c>
      <c r="P12" s="293">
        <v>1.036</v>
      </c>
      <c r="Q12" s="265">
        <f t="shared" ref="Q12:Q29" si="12">O12*P12</f>
        <v>5.433819999999999</v>
      </c>
      <c r="R12" s="293">
        <v>1.0369999999999999</v>
      </c>
      <c r="S12" s="265">
        <f t="shared" ref="S12:S29" si="13">Q12*R12</f>
        <v>5.6348713399999983</v>
      </c>
      <c r="T12" s="265"/>
      <c r="U12" s="265">
        <v>0</v>
      </c>
      <c r="V12" s="265">
        <v>0</v>
      </c>
      <c r="W12" s="265">
        <f t="shared" ref="W12:W28" si="14">V12*1.022</f>
        <v>0</v>
      </c>
      <c r="X12" s="265">
        <f>W12*N12</f>
        <v>0</v>
      </c>
      <c r="Y12" s="265">
        <f>X12*P12</f>
        <v>0</v>
      </c>
      <c r="Z12" s="265">
        <f>Y12*R12</f>
        <v>0</v>
      </c>
      <c r="AA12" s="265"/>
      <c r="AB12" s="265"/>
      <c r="AC12" s="265">
        <v>5</v>
      </c>
      <c r="AD12" s="265">
        <v>5</v>
      </c>
      <c r="AE12" s="265">
        <v>5</v>
      </c>
      <c r="AF12" s="265">
        <v>5</v>
      </c>
      <c r="AG12" s="278"/>
      <c r="AH12" s="278"/>
      <c r="AI12" s="278">
        <f t="shared" ref="AI12:AI25" si="15">AO12*1000000/12/AC12</f>
        <v>9431.6666666666679</v>
      </c>
      <c r="AJ12" s="278">
        <f t="shared" ref="AJ12:AJ25" si="16">AP12*1000000/12/AD12</f>
        <v>10073.02</v>
      </c>
      <c r="AK12" s="278">
        <f t="shared" ref="AK12:AK25" si="17">AQ12*1000000/12/AE12</f>
        <v>10606.890059999998</v>
      </c>
      <c r="AL12" s="278">
        <f t="shared" ref="AL12:AL25" si="18">AR12*1000000/12/AF12</f>
        <v>11169.055233179997</v>
      </c>
      <c r="AM12" s="265"/>
      <c r="AN12" s="265"/>
      <c r="AO12" s="265">
        <v>0.56589999999999996</v>
      </c>
      <c r="AP12" s="265">
        <f t="shared" ref="AP12:AP30" si="19">AO12*106.8%</f>
        <v>0.60438119999999995</v>
      </c>
      <c r="AQ12" s="265">
        <f t="shared" ref="AQ12:AR30" si="20">AP12*105.3%</f>
        <v>0.63641340359999987</v>
      </c>
      <c r="AR12" s="265">
        <f t="shared" si="20"/>
        <v>0.67014331399079985</v>
      </c>
      <c r="AS12" s="294"/>
      <c r="AT12" s="294"/>
    </row>
    <row r="13" spans="1:46" s="23" customFormat="1" ht="16.5" customHeight="1">
      <c r="A13" s="238" t="s">
        <v>421</v>
      </c>
      <c r="B13" s="238"/>
      <c r="C13" s="257"/>
      <c r="D13" s="265">
        <f t="shared" si="5"/>
        <v>0</v>
      </c>
      <c r="E13" s="265">
        <f t="shared" si="6"/>
        <v>64.400000000000006</v>
      </c>
      <c r="F13" s="265">
        <f t="shared" si="7"/>
        <v>65.816800000000001</v>
      </c>
      <c r="G13" s="265">
        <f t="shared" si="8"/>
        <v>69.041823199999996</v>
      </c>
      <c r="H13" s="265">
        <f t="shared" si="9"/>
        <v>71.527328835199995</v>
      </c>
      <c r="I13" s="265">
        <f t="shared" si="10"/>
        <v>74.173840002102395</v>
      </c>
      <c r="J13" s="265"/>
      <c r="K13" s="265">
        <v>64.400000000000006</v>
      </c>
      <c r="L13" s="293">
        <v>1.022</v>
      </c>
      <c r="M13" s="265">
        <f t="shared" ref="M13:M28" si="21">K13*L13</f>
        <v>65.816800000000001</v>
      </c>
      <c r="N13" s="293">
        <v>1.0489999999999999</v>
      </c>
      <c r="O13" s="265">
        <f t="shared" si="11"/>
        <v>69.041823199999996</v>
      </c>
      <c r="P13" s="293">
        <v>1.036</v>
      </c>
      <c r="Q13" s="265">
        <f t="shared" si="12"/>
        <v>71.527328835199995</v>
      </c>
      <c r="R13" s="293">
        <v>1.0369999999999999</v>
      </c>
      <c r="S13" s="265">
        <f t="shared" si="13"/>
        <v>74.173840002102395</v>
      </c>
      <c r="T13" s="265"/>
      <c r="U13" s="265">
        <v>-10.8</v>
      </c>
      <c r="V13" s="265"/>
      <c r="W13" s="265">
        <v>-4</v>
      </c>
      <c r="X13" s="265">
        <v>-3</v>
      </c>
      <c r="Y13" s="265">
        <v>-2</v>
      </c>
      <c r="Z13" s="265">
        <v>0</v>
      </c>
      <c r="AA13" s="265"/>
      <c r="AB13" s="265">
        <v>53</v>
      </c>
      <c r="AC13" s="265">
        <v>53</v>
      </c>
      <c r="AD13" s="265">
        <v>53</v>
      </c>
      <c r="AE13" s="265">
        <v>53</v>
      </c>
      <c r="AF13" s="265">
        <v>53</v>
      </c>
      <c r="AG13" s="278"/>
      <c r="AH13" s="278">
        <f t="shared" ref="AH13:AH25" si="22">AN13*1000000/AB13/12</f>
        <v>9702.8301886792451</v>
      </c>
      <c r="AI13" s="278">
        <f t="shared" si="15"/>
        <v>10226.783018867925</v>
      </c>
      <c r="AJ13" s="278">
        <f t="shared" si="16"/>
        <v>10922.204264150943</v>
      </c>
      <c r="AK13" s="278">
        <f t="shared" si="17"/>
        <v>11501.081090150943</v>
      </c>
      <c r="AL13" s="278">
        <f t="shared" si="18"/>
        <v>12110.638387928942</v>
      </c>
      <c r="AM13" s="265"/>
      <c r="AN13" s="265">
        <v>6.1710000000000003</v>
      </c>
      <c r="AO13" s="265">
        <f t="shared" ref="AO13:AO28" si="23">AN13*105.4%</f>
        <v>6.5042340000000003</v>
      </c>
      <c r="AP13" s="265">
        <f t="shared" si="19"/>
        <v>6.9465219120000006</v>
      </c>
      <c r="AQ13" s="265">
        <f t="shared" si="20"/>
        <v>7.3146875733360002</v>
      </c>
      <c r="AR13" s="265">
        <f t="shared" si="20"/>
        <v>7.7023660147228075</v>
      </c>
      <c r="AS13" s="294"/>
      <c r="AT13" s="294"/>
    </row>
    <row r="14" spans="1:46" s="23" customFormat="1" ht="16.5" customHeight="1">
      <c r="A14" s="238" t="s">
        <v>422</v>
      </c>
      <c r="B14" s="238"/>
      <c r="C14" s="257"/>
      <c r="D14" s="265">
        <f t="shared" si="5"/>
        <v>21</v>
      </c>
      <c r="E14" s="265">
        <f t="shared" si="6"/>
        <v>19.100000000000001</v>
      </c>
      <c r="F14" s="265">
        <f t="shared" si="7"/>
        <v>19.520200000000003</v>
      </c>
      <c r="G14" s="265">
        <f t="shared" si="8"/>
        <v>20.476689800000003</v>
      </c>
      <c r="H14" s="265">
        <f t="shared" si="9"/>
        <v>21.213850632800003</v>
      </c>
      <c r="I14" s="265">
        <f t="shared" si="10"/>
        <v>21.998763106213602</v>
      </c>
      <c r="J14" s="265">
        <v>21</v>
      </c>
      <c r="K14" s="265">
        <v>19.100000000000001</v>
      </c>
      <c r="L14" s="293">
        <v>1.022</v>
      </c>
      <c r="M14" s="265">
        <f t="shared" si="21"/>
        <v>19.520200000000003</v>
      </c>
      <c r="N14" s="293">
        <v>1.0489999999999999</v>
      </c>
      <c r="O14" s="265">
        <f t="shared" si="11"/>
        <v>20.476689800000003</v>
      </c>
      <c r="P14" s="293">
        <v>1.036</v>
      </c>
      <c r="Q14" s="265">
        <f t="shared" si="12"/>
        <v>21.213850632800003</v>
      </c>
      <c r="R14" s="293">
        <v>1.0369999999999999</v>
      </c>
      <c r="S14" s="265">
        <f t="shared" si="13"/>
        <v>21.998763106213602</v>
      </c>
      <c r="T14" s="265">
        <v>2.2200000000000002</v>
      </c>
      <c r="U14" s="265">
        <v>2.35</v>
      </c>
      <c r="V14" s="265">
        <v>2.35</v>
      </c>
      <c r="W14" s="265">
        <f t="shared" si="14"/>
        <v>2.4016999999999999</v>
      </c>
      <c r="X14" s="265">
        <f>W14*N14</f>
        <v>2.5193832999999999</v>
      </c>
      <c r="Y14" s="265">
        <f>X14*P14</f>
        <v>2.6100810987999998</v>
      </c>
      <c r="Z14" s="265">
        <f>Y14*R14</f>
        <v>2.7066540994555996</v>
      </c>
      <c r="AA14" s="265">
        <v>28</v>
      </c>
      <c r="AB14" s="265">
        <v>21</v>
      </c>
      <c r="AC14" s="265">
        <v>21</v>
      </c>
      <c r="AD14" s="265">
        <v>21</v>
      </c>
      <c r="AE14" s="265">
        <v>21</v>
      </c>
      <c r="AF14" s="265">
        <v>21</v>
      </c>
      <c r="AG14" s="278">
        <f t="shared" ref="AG14:AG23" si="24">AM14*1000000/12/AA14</f>
        <v>11607.142857142857</v>
      </c>
      <c r="AH14" s="278">
        <f t="shared" si="22"/>
        <v>10797.619047619048</v>
      </c>
      <c r="AI14" s="278">
        <f t="shared" si="15"/>
        <v>11380.690476190477</v>
      </c>
      <c r="AJ14" s="278">
        <f t="shared" si="16"/>
        <v>12154.577428571431</v>
      </c>
      <c r="AK14" s="278">
        <f t="shared" si="17"/>
        <v>12798.770032285716</v>
      </c>
      <c r="AL14" s="278">
        <f t="shared" si="18"/>
        <v>13477.104843996858</v>
      </c>
      <c r="AM14" s="265">
        <v>3.9</v>
      </c>
      <c r="AN14" s="265">
        <v>2.7210000000000001</v>
      </c>
      <c r="AO14" s="265">
        <f t="shared" si="23"/>
        <v>2.8679340000000004</v>
      </c>
      <c r="AP14" s="265">
        <f t="shared" si="19"/>
        <v>3.0629535120000004</v>
      </c>
      <c r="AQ14" s="265">
        <f t="shared" si="20"/>
        <v>3.2252900481360003</v>
      </c>
      <c r="AR14" s="265">
        <f t="shared" si="20"/>
        <v>3.3962304206872083</v>
      </c>
      <c r="AS14" s="294"/>
      <c r="AT14" s="294"/>
    </row>
    <row r="15" spans="1:46" s="23" customFormat="1" ht="16.5" customHeight="1">
      <c r="A15" s="238" t="s">
        <v>423</v>
      </c>
      <c r="B15" s="238"/>
      <c r="C15" s="257"/>
      <c r="D15" s="265">
        <f t="shared" si="5"/>
        <v>1.67</v>
      </c>
      <c r="E15" s="265">
        <f t="shared" si="6"/>
        <v>2.4</v>
      </c>
      <c r="F15" s="265">
        <f t="shared" si="7"/>
        <v>2.4527999999999999</v>
      </c>
      <c r="G15" s="265">
        <f t="shared" si="8"/>
        <v>2.5729871999999996</v>
      </c>
      <c r="H15" s="265">
        <f t="shared" si="9"/>
        <v>2.6656147391999996</v>
      </c>
      <c r="I15" s="265">
        <f t="shared" si="10"/>
        <v>2.7642424845503992</v>
      </c>
      <c r="J15" s="265">
        <v>1.67</v>
      </c>
      <c r="K15" s="265">
        <v>2.4</v>
      </c>
      <c r="L15" s="293">
        <v>1.022</v>
      </c>
      <c r="M15" s="265">
        <f t="shared" si="21"/>
        <v>2.4527999999999999</v>
      </c>
      <c r="N15" s="293">
        <v>1.0489999999999999</v>
      </c>
      <c r="O15" s="265">
        <f t="shared" si="11"/>
        <v>2.5729871999999996</v>
      </c>
      <c r="P15" s="293">
        <v>1.036</v>
      </c>
      <c r="Q15" s="265">
        <f t="shared" si="12"/>
        <v>2.6656147391999996</v>
      </c>
      <c r="R15" s="293">
        <v>1.0369999999999999</v>
      </c>
      <c r="S15" s="265">
        <f t="shared" si="13"/>
        <v>2.7642424845503992</v>
      </c>
      <c r="T15" s="265">
        <v>0.1</v>
      </c>
      <c r="U15" s="265">
        <v>7.0000000000000007E-2</v>
      </c>
      <c r="V15" s="265">
        <v>7.0000000000000007E-2</v>
      </c>
      <c r="W15" s="265">
        <f t="shared" si="14"/>
        <v>7.1540000000000006E-2</v>
      </c>
      <c r="X15" s="265">
        <f t="shared" ref="X15:X28" si="25">W15*N15</f>
        <v>7.5045460000000008E-2</v>
      </c>
      <c r="Y15" s="265">
        <f t="shared" ref="Y15:Y28" si="26">X15*P15</f>
        <v>7.7747096560000006E-2</v>
      </c>
      <c r="Z15" s="265">
        <f t="shared" ref="Z15:Z28" si="27">Y15*R15</f>
        <v>8.0623739132720001E-2</v>
      </c>
      <c r="AA15" s="265">
        <v>4</v>
      </c>
      <c r="AB15" s="265">
        <v>7</v>
      </c>
      <c r="AC15" s="265">
        <v>7</v>
      </c>
      <c r="AD15" s="265">
        <v>7</v>
      </c>
      <c r="AE15" s="265">
        <v>7</v>
      </c>
      <c r="AF15" s="265">
        <v>7</v>
      </c>
      <c r="AG15" s="278">
        <f t="shared" si="24"/>
        <v>4166.666666666667</v>
      </c>
      <c r="AH15" s="278">
        <f t="shared" si="22"/>
        <v>6309.5238095238092</v>
      </c>
      <c r="AI15" s="278">
        <f t="shared" si="15"/>
        <v>6650.2380952380945</v>
      </c>
      <c r="AJ15" s="278">
        <f t="shared" si="16"/>
        <v>7102.454285714286</v>
      </c>
      <c r="AK15" s="278">
        <f t="shared" si="17"/>
        <v>7478.8843628571431</v>
      </c>
      <c r="AL15" s="278">
        <f t="shared" si="18"/>
        <v>7875.2652340885716</v>
      </c>
      <c r="AM15" s="265">
        <v>0.2</v>
      </c>
      <c r="AN15" s="265">
        <v>0.53</v>
      </c>
      <c r="AO15" s="265">
        <f t="shared" si="23"/>
        <v>0.55862000000000001</v>
      </c>
      <c r="AP15" s="265">
        <f t="shared" si="19"/>
        <v>0.59660616</v>
      </c>
      <c r="AQ15" s="265">
        <f t="shared" si="20"/>
        <v>0.62822628648000001</v>
      </c>
      <c r="AR15" s="265">
        <f t="shared" si="20"/>
        <v>0.66152227966344002</v>
      </c>
      <c r="AS15" s="294"/>
      <c r="AT15" s="294"/>
    </row>
    <row r="16" spans="1:46" s="23" customFormat="1" ht="16.5" customHeight="1">
      <c r="A16" s="238" t="s">
        <v>424</v>
      </c>
      <c r="B16" s="238"/>
      <c r="C16" s="257"/>
      <c r="D16" s="265">
        <f t="shared" si="5"/>
        <v>0</v>
      </c>
      <c r="E16" s="265">
        <f t="shared" si="6"/>
        <v>2.6</v>
      </c>
      <c r="F16" s="265">
        <f t="shared" si="7"/>
        <v>2.6572</v>
      </c>
      <c r="G16" s="265">
        <f t="shared" si="8"/>
        <v>2.7874027999999997</v>
      </c>
      <c r="H16" s="265">
        <f t="shared" si="9"/>
        <v>2.8877493007999999</v>
      </c>
      <c r="I16" s="265">
        <f t="shared" si="10"/>
        <v>2.9945960249295998</v>
      </c>
      <c r="J16" s="265">
        <v>0</v>
      </c>
      <c r="K16" s="265">
        <v>2.6</v>
      </c>
      <c r="L16" s="293">
        <v>1.022</v>
      </c>
      <c r="M16" s="265">
        <f t="shared" si="21"/>
        <v>2.6572</v>
      </c>
      <c r="N16" s="293">
        <v>1.0489999999999999</v>
      </c>
      <c r="O16" s="265">
        <f t="shared" si="11"/>
        <v>2.7874027999999997</v>
      </c>
      <c r="P16" s="293">
        <v>1.036</v>
      </c>
      <c r="Q16" s="265">
        <f t="shared" si="12"/>
        <v>2.8877493007999999</v>
      </c>
      <c r="R16" s="293">
        <v>1.0369999999999999</v>
      </c>
      <c r="S16" s="265">
        <f t="shared" si="13"/>
        <v>2.9945960249295998</v>
      </c>
      <c r="T16" s="265"/>
      <c r="U16" s="265">
        <v>0.02</v>
      </c>
      <c r="V16" s="265">
        <v>0.02</v>
      </c>
      <c r="W16" s="265">
        <f t="shared" si="14"/>
        <v>2.044E-2</v>
      </c>
      <c r="X16" s="265">
        <f t="shared" si="25"/>
        <v>2.1441559999999998E-2</v>
      </c>
      <c r="Y16" s="265">
        <f t="shared" si="26"/>
        <v>2.2213456159999999E-2</v>
      </c>
      <c r="Z16" s="265">
        <f t="shared" si="27"/>
        <v>2.3035354037919998E-2</v>
      </c>
      <c r="AA16" s="265"/>
      <c r="AB16" s="265">
        <v>2</v>
      </c>
      <c r="AC16" s="265">
        <v>2</v>
      </c>
      <c r="AD16" s="265">
        <v>2</v>
      </c>
      <c r="AE16" s="265">
        <v>2</v>
      </c>
      <c r="AF16" s="265">
        <v>2</v>
      </c>
      <c r="AG16" s="278"/>
      <c r="AH16" s="278">
        <f t="shared" si="22"/>
        <v>9583.3333333333339</v>
      </c>
      <c r="AI16" s="278">
        <f t="shared" si="15"/>
        <v>10100.833333333334</v>
      </c>
      <c r="AJ16" s="278">
        <f t="shared" si="16"/>
        <v>10787.690000000002</v>
      </c>
      <c r="AK16" s="278">
        <f t="shared" si="17"/>
        <v>11359.437570000002</v>
      </c>
      <c r="AL16" s="278">
        <f t="shared" si="18"/>
        <v>11961.487761210001</v>
      </c>
      <c r="AM16" s="265"/>
      <c r="AN16" s="265">
        <v>0.23</v>
      </c>
      <c r="AO16" s="265">
        <f t="shared" si="23"/>
        <v>0.24242000000000002</v>
      </c>
      <c r="AP16" s="265">
        <f t="shared" si="19"/>
        <v>0.25890456000000006</v>
      </c>
      <c r="AQ16" s="265">
        <f t="shared" si="20"/>
        <v>0.27262650168000002</v>
      </c>
      <c r="AR16" s="265">
        <f t="shared" si="20"/>
        <v>0.28707570626904</v>
      </c>
      <c r="AS16" s="294"/>
      <c r="AT16" s="294"/>
    </row>
    <row r="17" spans="1:46" s="23" customFormat="1" ht="16.5" customHeight="1">
      <c r="A17" s="238" t="s">
        <v>425</v>
      </c>
      <c r="B17" s="238"/>
      <c r="C17" s="257"/>
      <c r="D17" s="265">
        <f t="shared" si="5"/>
        <v>0</v>
      </c>
      <c r="E17" s="265">
        <f t="shared" si="6"/>
        <v>0</v>
      </c>
      <c r="F17" s="265">
        <f t="shared" si="7"/>
        <v>0</v>
      </c>
      <c r="G17" s="265">
        <f t="shared" si="8"/>
        <v>0</v>
      </c>
      <c r="H17" s="265">
        <f t="shared" si="9"/>
        <v>0</v>
      </c>
      <c r="I17" s="265">
        <f t="shared" si="10"/>
        <v>0</v>
      </c>
      <c r="J17" s="265">
        <v>0</v>
      </c>
      <c r="K17" s="265">
        <v>0</v>
      </c>
      <c r="L17" s="293">
        <v>1.022</v>
      </c>
      <c r="M17" s="265">
        <f t="shared" si="21"/>
        <v>0</v>
      </c>
      <c r="N17" s="293">
        <v>1.0489999999999999</v>
      </c>
      <c r="O17" s="265">
        <f t="shared" si="11"/>
        <v>0</v>
      </c>
      <c r="P17" s="293">
        <v>1.036</v>
      </c>
      <c r="Q17" s="265">
        <f t="shared" si="12"/>
        <v>0</v>
      </c>
      <c r="R17" s="293">
        <v>1.0369999999999999</v>
      </c>
      <c r="S17" s="265">
        <f t="shared" si="13"/>
        <v>0</v>
      </c>
      <c r="T17" s="265">
        <v>0</v>
      </c>
      <c r="U17" s="265">
        <v>0</v>
      </c>
      <c r="V17" s="265">
        <v>0</v>
      </c>
      <c r="W17" s="265">
        <f t="shared" si="14"/>
        <v>0</v>
      </c>
      <c r="X17" s="265">
        <f t="shared" si="25"/>
        <v>0</v>
      </c>
      <c r="Y17" s="265">
        <f t="shared" si="26"/>
        <v>0</v>
      </c>
      <c r="Z17" s="265">
        <f t="shared" si="27"/>
        <v>0</v>
      </c>
      <c r="AA17" s="265">
        <v>0</v>
      </c>
      <c r="AB17" s="265">
        <v>2</v>
      </c>
      <c r="AC17" s="265">
        <v>2</v>
      </c>
      <c r="AD17" s="265">
        <v>2</v>
      </c>
      <c r="AE17" s="265">
        <v>2</v>
      </c>
      <c r="AF17" s="265">
        <v>2</v>
      </c>
      <c r="AG17" s="278"/>
      <c r="AH17" s="278">
        <f t="shared" si="22"/>
        <v>9166.6666666666661</v>
      </c>
      <c r="AI17" s="278">
        <f t="shared" si="15"/>
        <v>9661.6666666666661</v>
      </c>
      <c r="AJ17" s="278">
        <f t="shared" si="16"/>
        <v>10318.66</v>
      </c>
      <c r="AK17" s="278">
        <f t="shared" si="17"/>
        <v>10865.548980000001</v>
      </c>
      <c r="AL17" s="278">
        <f t="shared" si="18"/>
        <v>11441.42307594</v>
      </c>
      <c r="AM17" s="265">
        <v>0</v>
      </c>
      <c r="AN17" s="265">
        <v>0.22</v>
      </c>
      <c r="AO17" s="265">
        <f t="shared" si="23"/>
        <v>0.23188</v>
      </c>
      <c r="AP17" s="265">
        <f t="shared" si="19"/>
        <v>0.24764784000000001</v>
      </c>
      <c r="AQ17" s="265">
        <f t="shared" si="20"/>
        <v>0.26077317552000001</v>
      </c>
      <c r="AR17" s="265">
        <f t="shared" si="20"/>
        <v>0.27459415382255997</v>
      </c>
      <c r="AS17" s="294"/>
      <c r="AT17" s="294"/>
    </row>
    <row r="18" spans="1:46" s="23" customFormat="1" ht="16.5" customHeight="1">
      <c r="A18" s="238" t="s">
        <v>426</v>
      </c>
      <c r="B18" s="238"/>
      <c r="C18" s="257"/>
      <c r="D18" s="265">
        <f t="shared" si="5"/>
        <v>7.7</v>
      </c>
      <c r="E18" s="265">
        <f t="shared" si="6"/>
        <v>14.5</v>
      </c>
      <c r="F18" s="265">
        <f t="shared" si="7"/>
        <v>14.819000000000001</v>
      </c>
      <c r="G18" s="265">
        <f t="shared" si="8"/>
        <v>15.545131</v>
      </c>
      <c r="H18" s="265">
        <f t="shared" si="9"/>
        <v>16.104755716</v>
      </c>
      <c r="I18" s="265">
        <f t="shared" si="10"/>
        <v>16.700631677491998</v>
      </c>
      <c r="J18" s="265">
        <v>7.7</v>
      </c>
      <c r="K18" s="265">
        <v>14.5</v>
      </c>
      <c r="L18" s="293">
        <v>1.022</v>
      </c>
      <c r="M18" s="265">
        <f t="shared" si="21"/>
        <v>14.819000000000001</v>
      </c>
      <c r="N18" s="293">
        <v>1.0489999999999999</v>
      </c>
      <c r="O18" s="265">
        <f t="shared" si="11"/>
        <v>15.545131</v>
      </c>
      <c r="P18" s="293">
        <v>1.036</v>
      </c>
      <c r="Q18" s="265">
        <f t="shared" si="12"/>
        <v>16.104755716</v>
      </c>
      <c r="R18" s="293">
        <v>1.0369999999999999</v>
      </c>
      <c r="S18" s="265">
        <f t="shared" si="13"/>
        <v>16.700631677491998</v>
      </c>
      <c r="T18" s="265">
        <v>1.3</v>
      </c>
      <c r="U18" s="265">
        <v>0.6</v>
      </c>
      <c r="V18" s="265">
        <v>0.6</v>
      </c>
      <c r="W18" s="265">
        <f t="shared" si="14"/>
        <v>0.61319999999999997</v>
      </c>
      <c r="X18" s="265">
        <f t="shared" si="25"/>
        <v>0.6432467999999999</v>
      </c>
      <c r="Y18" s="265">
        <f t="shared" si="26"/>
        <v>0.6664036847999999</v>
      </c>
      <c r="Z18" s="265">
        <f t="shared" si="27"/>
        <v>0.69106062113759981</v>
      </c>
      <c r="AA18" s="265">
        <v>6</v>
      </c>
      <c r="AB18" s="265">
        <v>25</v>
      </c>
      <c r="AC18" s="265">
        <v>25</v>
      </c>
      <c r="AD18" s="265">
        <v>25</v>
      </c>
      <c r="AE18" s="265">
        <v>25</v>
      </c>
      <c r="AF18" s="265">
        <v>25</v>
      </c>
      <c r="AG18" s="278">
        <f t="shared" si="24"/>
        <v>12500</v>
      </c>
      <c r="AH18" s="278">
        <f t="shared" si="22"/>
        <v>13036.666666666666</v>
      </c>
      <c r="AI18" s="278">
        <f t="shared" si="15"/>
        <v>13740.646666666667</v>
      </c>
      <c r="AJ18" s="278">
        <f t="shared" si="16"/>
        <v>14675.010640000002</v>
      </c>
      <c r="AK18" s="278">
        <f t="shared" si="17"/>
        <v>15452.786203920003</v>
      </c>
      <c r="AL18" s="278">
        <f t="shared" si="18"/>
        <v>16271.783872727763</v>
      </c>
      <c r="AM18" s="265">
        <v>0.9</v>
      </c>
      <c r="AN18" s="265">
        <v>3.911</v>
      </c>
      <c r="AO18" s="265">
        <f t="shared" si="23"/>
        <v>4.1221940000000004</v>
      </c>
      <c r="AP18" s="265">
        <f t="shared" si="19"/>
        <v>4.4025031920000011</v>
      </c>
      <c r="AQ18" s="265">
        <f t="shared" si="20"/>
        <v>4.6358358611760009</v>
      </c>
      <c r="AR18" s="265">
        <f t="shared" si="20"/>
        <v>4.8815351618183289</v>
      </c>
      <c r="AS18" s="294"/>
      <c r="AT18" s="294"/>
    </row>
    <row r="19" spans="1:46" s="23" customFormat="1" ht="16.5" customHeight="1">
      <c r="A19" s="238" t="s">
        <v>427</v>
      </c>
      <c r="B19" s="238" t="s">
        <v>445</v>
      </c>
      <c r="C19" s="257"/>
      <c r="D19" s="265">
        <f t="shared" si="5"/>
        <v>0</v>
      </c>
      <c r="E19" s="265">
        <f t="shared" si="6"/>
        <v>0</v>
      </c>
      <c r="F19" s="265">
        <f t="shared" si="7"/>
        <v>0</v>
      </c>
      <c r="G19" s="265">
        <f t="shared" si="8"/>
        <v>0</v>
      </c>
      <c r="H19" s="265">
        <f t="shared" si="9"/>
        <v>0</v>
      </c>
      <c r="I19" s="265">
        <f t="shared" si="10"/>
        <v>0</v>
      </c>
      <c r="J19" s="265"/>
      <c r="K19" s="265">
        <v>0</v>
      </c>
      <c r="L19" s="293">
        <v>1.022</v>
      </c>
      <c r="M19" s="265">
        <f t="shared" si="21"/>
        <v>0</v>
      </c>
      <c r="N19" s="293">
        <v>1.0489999999999999</v>
      </c>
      <c r="O19" s="265">
        <f t="shared" si="11"/>
        <v>0</v>
      </c>
      <c r="P19" s="293">
        <v>1.036</v>
      </c>
      <c r="Q19" s="265">
        <f t="shared" si="12"/>
        <v>0</v>
      </c>
      <c r="R19" s="293">
        <v>1.0369999999999999</v>
      </c>
      <c r="S19" s="265">
        <f t="shared" si="13"/>
        <v>0</v>
      </c>
      <c r="T19" s="265"/>
      <c r="U19" s="265">
        <v>0</v>
      </c>
      <c r="V19" s="265">
        <v>0</v>
      </c>
      <c r="W19" s="265">
        <f t="shared" si="14"/>
        <v>0</v>
      </c>
      <c r="X19" s="265">
        <f t="shared" si="25"/>
        <v>0</v>
      </c>
      <c r="Y19" s="265">
        <f t="shared" si="26"/>
        <v>0</v>
      </c>
      <c r="Z19" s="265">
        <f t="shared" si="27"/>
        <v>0</v>
      </c>
      <c r="AA19" s="265"/>
      <c r="AB19" s="265">
        <v>1</v>
      </c>
      <c r="AC19" s="265">
        <v>1</v>
      </c>
      <c r="AD19" s="265">
        <v>1</v>
      </c>
      <c r="AE19" s="265">
        <v>1</v>
      </c>
      <c r="AF19" s="265">
        <v>1</v>
      </c>
      <c r="AG19" s="278"/>
      <c r="AH19" s="278">
        <f t="shared" si="22"/>
        <v>0</v>
      </c>
      <c r="AI19" s="278">
        <f t="shared" si="15"/>
        <v>0</v>
      </c>
      <c r="AJ19" s="278">
        <f t="shared" si="16"/>
        <v>0</v>
      </c>
      <c r="AK19" s="278">
        <f t="shared" si="17"/>
        <v>0</v>
      </c>
      <c r="AL19" s="278">
        <f t="shared" si="18"/>
        <v>0</v>
      </c>
      <c r="AM19" s="265"/>
      <c r="AN19" s="265">
        <v>0</v>
      </c>
      <c r="AO19" s="265">
        <f t="shared" si="23"/>
        <v>0</v>
      </c>
      <c r="AP19" s="265">
        <f t="shared" si="19"/>
        <v>0</v>
      </c>
      <c r="AQ19" s="265">
        <f t="shared" si="20"/>
        <v>0</v>
      </c>
      <c r="AR19" s="265">
        <f t="shared" si="20"/>
        <v>0</v>
      </c>
      <c r="AS19" s="294"/>
      <c r="AT19" s="294"/>
    </row>
    <row r="20" spans="1:46" s="23" customFormat="1" ht="16.5" customHeight="1">
      <c r="A20" s="238" t="s">
        <v>428</v>
      </c>
      <c r="B20" s="238"/>
      <c r="C20" s="257"/>
      <c r="D20" s="265">
        <f t="shared" si="5"/>
        <v>16.16</v>
      </c>
      <c r="E20" s="265">
        <f t="shared" si="6"/>
        <v>17</v>
      </c>
      <c r="F20" s="265">
        <f t="shared" si="7"/>
        <v>17.373999999999999</v>
      </c>
      <c r="G20" s="265">
        <f t="shared" si="8"/>
        <v>18.225325999999999</v>
      </c>
      <c r="H20" s="265">
        <f t="shared" si="9"/>
        <v>18.881437735999999</v>
      </c>
      <c r="I20" s="265">
        <f t="shared" si="10"/>
        <v>19.580050932231998</v>
      </c>
      <c r="J20" s="265">
        <v>16.16</v>
      </c>
      <c r="K20" s="265">
        <v>17</v>
      </c>
      <c r="L20" s="293">
        <v>1.022</v>
      </c>
      <c r="M20" s="265">
        <f t="shared" si="21"/>
        <v>17.373999999999999</v>
      </c>
      <c r="N20" s="293">
        <v>1.0489999999999999</v>
      </c>
      <c r="O20" s="265">
        <f t="shared" si="11"/>
        <v>18.225325999999999</v>
      </c>
      <c r="P20" s="293">
        <v>1.036</v>
      </c>
      <c r="Q20" s="265">
        <f t="shared" si="12"/>
        <v>18.881437735999999</v>
      </c>
      <c r="R20" s="293">
        <v>1.0369999999999999</v>
      </c>
      <c r="S20" s="265">
        <f t="shared" si="13"/>
        <v>19.580050932231998</v>
      </c>
      <c r="T20" s="265">
        <v>1.98</v>
      </c>
      <c r="U20" s="265">
        <v>2.33</v>
      </c>
      <c r="V20" s="265">
        <v>2.33</v>
      </c>
      <c r="W20" s="265">
        <f t="shared" si="14"/>
        <v>2.3812600000000002</v>
      </c>
      <c r="X20" s="265">
        <f t="shared" si="25"/>
        <v>2.4979417399999999</v>
      </c>
      <c r="Y20" s="265">
        <f t="shared" si="26"/>
        <v>2.58786764264</v>
      </c>
      <c r="Z20" s="265">
        <f t="shared" si="27"/>
        <v>2.6836187454176796</v>
      </c>
      <c r="AA20" s="265">
        <v>21</v>
      </c>
      <c r="AB20" s="265">
        <v>10</v>
      </c>
      <c r="AC20" s="265">
        <v>10</v>
      </c>
      <c r="AD20" s="265">
        <v>10</v>
      </c>
      <c r="AE20" s="265">
        <v>10</v>
      </c>
      <c r="AF20" s="265">
        <v>10</v>
      </c>
      <c r="AG20" s="278">
        <f t="shared" si="24"/>
        <v>10714.285714285714</v>
      </c>
      <c r="AH20" s="278">
        <f t="shared" si="22"/>
        <v>10500</v>
      </c>
      <c r="AI20" s="278">
        <f t="shared" si="15"/>
        <v>11067</v>
      </c>
      <c r="AJ20" s="278">
        <f t="shared" si="16"/>
        <v>11819.556</v>
      </c>
      <c r="AK20" s="278">
        <f t="shared" si="17"/>
        <v>12445.992468</v>
      </c>
      <c r="AL20" s="278">
        <f t="shared" si="18"/>
        <v>13105.630068803999</v>
      </c>
      <c r="AM20" s="265">
        <v>2.7</v>
      </c>
      <c r="AN20" s="265">
        <v>1.26</v>
      </c>
      <c r="AO20" s="265">
        <f t="shared" si="23"/>
        <v>1.3280400000000001</v>
      </c>
      <c r="AP20" s="265">
        <f t="shared" si="19"/>
        <v>1.4183467200000002</v>
      </c>
      <c r="AQ20" s="265">
        <f t="shared" si="20"/>
        <v>1.49351909616</v>
      </c>
      <c r="AR20" s="265">
        <f t="shared" si="20"/>
        <v>1.5726756082564799</v>
      </c>
      <c r="AS20" s="294"/>
      <c r="AT20" s="294"/>
    </row>
    <row r="21" spans="1:46" s="23" customFormat="1" ht="15.75">
      <c r="A21" s="238" t="s">
        <v>281</v>
      </c>
      <c r="B21" s="238" t="s">
        <v>448</v>
      </c>
      <c r="C21" s="255"/>
      <c r="D21" s="265">
        <f t="shared" si="5"/>
        <v>0</v>
      </c>
      <c r="E21" s="265">
        <f t="shared" si="6"/>
        <v>6.5</v>
      </c>
      <c r="F21" s="265">
        <f t="shared" si="7"/>
        <v>6.6429999999999998</v>
      </c>
      <c r="G21" s="265">
        <f t="shared" si="8"/>
        <v>6.9685069999999989</v>
      </c>
      <c r="H21" s="265">
        <f t="shared" si="9"/>
        <v>7.2193732519999987</v>
      </c>
      <c r="I21" s="265">
        <f t="shared" si="10"/>
        <v>7.4864900623239983</v>
      </c>
      <c r="J21" s="265"/>
      <c r="K21" s="265">
        <v>6.5</v>
      </c>
      <c r="L21" s="293">
        <v>1.022</v>
      </c>
      <c r="M21" s="265">
        <f t="shared" si="21"/>
        <v>6.6429999999999998</v>
      </c>
      <c r="N21" s="293">
        <v>1.0489999999999999</v>
      </c>
      <c r="O21" s="265">
        <f t="shared" si="11"/>
        <v>6.9685069999999989</v>
      </c>
      <c r="P21" s="293">
        <v>1.036</v>
      </c>
      <c r="Q21" s="265">
        <f t="shared" si="12"/>
        <v>7.2193732519999987</v>
      </c>
      <c r="R21" s="293">
        <v>1.0369999999999999</v>
      </c>
      <c r="S21" s="265">
        <f t="shared" si="13"/>
        <v>7.4864900623239983</v>
      </c>
      <c r="T21" s="265"/>
      <c r="U21" s="265">
        <v>0.02</v>
      </c>
      <c r="V21" s="265">
        <v>0.02</v>
      </c>
      <c r="W21" s="265">
        <f t="shared" si="14"/>
        <v>2.044E-2</v>
      </c>
      <c r="X21" s="265">
        <f t="shared" si="25"/>
        <v>2.1441559999999998E-2</v>
      </c>
      <c r="Y21" s="265">
        <f t="shared" si="26"/>
        <v>2.2213456159999999E-2</v>
      </c>
      <c r="Z21" s="265">
        <f t="shared" si="27"/>
        <v>2.3035354037919998E-2</v>
      </c>
      <c r="AA21" s="265"/>
      <c r="AB21" s="265">
        <v>19</v>
      </c>
      <c r="AC21" s="265">
        <v>19</v>
      </c>
      <c r="AD21" s="265">
        <v>19</v>
      </c>
      <c r="AE21" s="265">
        <v>19</v>
      </c>
      <c r="AF21" s="265">
        <v>19</v>
      </c>
      <c r="AG21" s="278"/>
      <c r="AH21" s="278">
        <f t="shared" si="22"/>
        <v>7017.5438596491231</v>
      </c>
      <c r="AI21" s="278">
        <f t="shared" si="15"/>
        <v>7396.4912280701756</v>
      </c>
      <c r="AJ21" s="278">
        <f t="shared" si="16"/>
        <v>7899.452631578949</v>
      </c>
      <c r="AK21" s="278">
        <f t="shared" si="17"/>
        <v>8318.1236210526313</v>
      </c>
      <c r="AL21" s="278">
        <f t="shared" si="18"/>
        <v>8758.9841729684213</v>
      </c>
      <c r="AM21" s="265"/>
      <c r="AN21" s="265">
        <v>1.6</v>
      </c>
      <c r="AO21" s="265">
        <f t="shared" si="23"/>
        <v>1.6864000000000001</v>
      </c>
      <c r="AP21" s="265">
        <f t="shared" si="19"/>
        <v>1.8010752000000003</v>
      </c>
      <c r="AQ21" s="265">
        <f t="shared" si="20"/>
        <v>1.8965321856000001</v>
      </c>
      <c r="AR21" s="265">
        <f t="shared" si="20"/>
        <v>1.9970483914368</v>
      </c>
      <c r="AS21" s="294"/>
      <c r="AT21" s="294"/>
    </row>
    <row r="22" spans="1:46" s="23" customFormat="1" ht="16.5" customHeight="1">
      <c r="A22" s="238" t="s">
        <v>429</v>
      </c>
      <c r="B22" s="238"/>
      <c r="C22" s="257"/>
      <c r="D22" s="265">
        <f t="shared" si="5"/>
        <v>1.28</v>
      </c>
      <c r="E22" s="265">
        <f t="shared" si="6"/>
        <v>0</v>
      </c>
      <c r="F22" s="265">
        <f t="shared" si="7"/>
        <v>0</v>
      </c>
      <c r="G22" s="265">
        <f t="shared" si="8"/>
        <v>0</v>
      </c>
      <c r="H22" s="265">
        <f t="shared" si="9"/>
        <v>0</v>
      </c>
      <c r="I22" s="265">
        <f t="shared" si="10"/>
        <v>0</v>
      </c>
      <c r="J22" s="265">
        <v>1.28</v>
      </c>
      <c r="K22" s="265">
        <v>0</v>
      </c>
      <c r="L22" s="293">
        <v>1.022</v>
      </c>
      <c r="M22" s="265">
        <f t="shared" si="21"/>
        <v>0</v>
      </c>
      <c r="N22" s="293">
        <v>1.0489999999999999</v>
      </c>
      <c r="O22" s="265">
        <f t="shared" si="11"/>
        <v>0</v>
      </c>
      <c r="P22" s="293">
        <v>1.036</v>
      </c>
      <c r="Q22" s="265">
        <f t="shared" si="12"/>
        <v>0</v>
      </c>
      <c r="R22" s="293">
        <v>1.0369999999999999</v>
      </c>
      <c r="S22" s="265">
        <f t="shared" si="13"/>
        <v>0</v>
      </c>
      <c r="T22" s="265">
        <v>0</v>
      </c>
      <c r="U22" s="265">
        <v>0</v>
      </c>
      <c r="V22" s="265">
        <v>0</v>
      </c>
      <c r="W22" s="265">
        <f t="shared" si="14"/>
        <v>0</v>
      </c>
      <c r="X22" s="265">
        <f t="shared" si="25"/>
        <v>0</v>
      </c>
      <c r="Y22" s="265">
        <f t="shared" si="26"/>
        <v>0</v>
      </c>
      <c r="Z22" s="265">
        <f t="shared" si="27"/>
        <v>0</v>
      </c>
      <c r="AA22" s="265">
        <v>2</v>
      </c>
      <c r="AB22" s="265">
        <v>2</v>
      </c>
      <c r="AC22" s="265">
        <v>2</v>
      </c>
      <c r="AD22" s="265">
        <v>2</v>
      </c>
      <c r="AE22" s="265">
        <v>2</v>
      </c>
      <c r="AF22" s="265">
        <v>2</v>
      </c>
      <c r="AG22" s="278">
        <f t="shared" si="24"/>
        <v>8333.3333333333339</v>
      </c>
      <c r="AH22" s="278">
        <f t="shared" si="22"/>
        <v>8333.3333333333339</v>
      </c>
      <c r="AI22" s="278">
        <f t="shared" si="15"/>
        <v>8783.3333333333339</v>
      </c>
      <c r="AJ22" s="278">
        <f t="shared" si="16"/>
        <v>9380.6000000000022</v>
      </c>
      <c r="AK22" s="278">
        <f t="shared" si="17"/>
        <v>9877.7718000000004</v>
      </c>
      <c r="AL22" s="278">
        <f t="shared" si="18"/>
        <v>10401.293705400001</v>
      </c>
      <c r="AM22" s="265">
        <v>0.2</v>
      </c>
      <c r="AN22" s="265">
        <v>0.2</v>
      </c>
      <c r="AO22" s="265">
        <f t="shared" si="23"/>
        <v>0.21080000000000002</v>
      </c>
      <c r="AP22" s="265">
        <f t="shared" si="19"/>
        <v>0.22513440000000004</v>
      </c>
      <c r="AQ22" s="265">
        <f t="shared" si="20"/>
        <v>0.23706652320000002</v>
      </c>
      <c r="AR22" s="265">
        <f t="shared" si="20"/>
        <v>0.2496310489296</v>
      </c>
      <c r="AS22" s="294"/>
      <c r="AT22" s="294"/>
    </row>
    <row r="23" spans="1:46" s="23" customFormat="1" ht="16.5" customHeight="1">
      <c r="A23" s="238" t="s">
        <v>430</v>
      </c>
      <c r="B23" s="238"/>
      <c r="C23" s="257"/>
      <c r="D23" s="265">
        <f t="shared" si="5"/>
        <v>3.71</v>
      </c>
      <c r="E23" s="265">
        <f t="shared" si="6"/>
        <v>4.3</v>
      </c>
      <c r="F23" s="265">
        <f t="shared" si="7"/>
        <v>4.3945999999999996</v>
      </c>
      <c r="G23" s="265">
        <f t="shared" si="8"/>
        <v>4.6099353999999995</v>
      </c>
      <c r="H23" s="265">
        <f t="shared" si="9"/>
        <v>4.7758930743999999</v>
      </c>
      <c r="I23" s="265">
        <f t="shared" si="10"/>
        <v>4.9526011181527991</v>
      </c>
      <c r="J23" s="265">
        <v>3.71</v>
      </c>
      <c r="K23" s="265">
        <v>4.3</v>
      </c>
      <c r="L23" s="293">
        <v>1.022</v>
      </c>
      <c r="M23" s="265">
        <f t="shared" si="21"/>
        <v>4.3945999999999996</v>
      </c>
      <c r="N23" s="293">
        <v>1.0489999999999999</v>
      </c>
      <c r="O23" s="265">
        <f t="shared" si="11"/>
        <v>4.6099353999999995</v>
      </c>
      <c r="P23" s="293">
        <v>1.036</v>
      </c>
      <c r="Q23" s="265">
        <f t="shared" si="12"/>
        <v>4.7758930743999999</v>
      </c>
      <c r="R23" s="293">
        <v>1.0369999999999999</v>
      </c>
      <c r="S23" s="265">
        <f t="shared" si="13"/>
        <v>4.9526011181527991</v>
      </c>
      <c r="T23" s="265">
        <v>0.49</v>
      </c>
      <c r="U23" s="265">
        <v>0.5</v>
      </c>
      <c r="V23" s="265">
        <v>0.5</v>
      </c>
      <c r="W23" s="265">
        <f t="shared" si="14"/>
        <v>0.51100000000000001</v>
      </c>
      <c r="X23" s="265">
        <f t="shared" si="25"/>
        <v>0.53603899999999993</v>
      </c>
      <c r="Y23" s="265">
        <f t="shared" si="26"/>
        <v>0.55533640399999995</v>
      </c>
      <c r="Z23" s="265">
        <f t="shared" si="27"/>
        <v>0.57588385094799988</v>
      </c>
      <c r="AA23" s="265">
        <v>3</v>
      </c>
      <c r="AB23" s="265">
        <v>1</v>
      </c>
      <c r="AC23" s="265">
        <v>1</v>
      </c>
      <c r="AD23" s="265">
        <v>1</v>
      </c>
      <c r="AE23" s="265">
        <v>1</v>
      </c>
      <c r="AF23" s="265">
        <v>1</v>
      </c>
      <c r="AG23" s="278">
        <f t="shared" si="24"/>
        <v>5555.5555555555557</v>
      </c>
      <c r="AH23" s="278">
        <f t="shared" si="22"/>
        <v>6000</v>
      </c>
      <c r="AI23" s="278">
        <f t="shared" si="15"/>
        <v>6324</v>
      </c>
      <c r="AJ23" s="278">
        <f t="shared" si="16"/>
        <v>6754.0320000000002</v>
      </c>
      <c r="AK23" s="278">
        <f t="shared" si="17"/>
        <v>7111.9956960000009</v>
      </c>
      <c r="AL23" s="278">
        <f t="shared" si="18"/>
        <v>7488.931467888</v>
      </c>
      <c r="AM23" s="265">
        <v>0.2</v>
      </c>
      <c r="AN23" s="265">
        <v>7.1999999999999995E-2</v>
      </c>
      <c r="AO23" s="265">
        <f t="shared" si="23"/>
        <v>7.5887999999999997E-2</v>
      </c>
      <c r="AP23" s="265">
        <f t="shared" si="19"/>
        <v>8.1048384000000001E-2</v>
      </c>
      <c r="AQ23" s="265">
        <f t="shared" si="20"/>
        <v>8.5343948352000001E-2</v>
      </c>
      <c r="AR23" s="265">
        <f t="shared" si="20"/>
        <v>8.9867177614655999E-2</v>
      </c>
      <c r="AS23" s="294"/>
      <c r="AT23" s="294"/>
    </row>
    <row r="24" spans="1:46" s="23" customFormat="1" ht="16.5" customHeight="1">
      <c r="A24" s="238" t="s">
        <v>431</v>
      </c>
      <c r="B24" s="238"/>
      <c r="C24" s="257"/>
      <c r="D24" s="265">
        <f t="shared" si="5"/>
        <v>0</v>
      </c>
      <c r="E24" s="265">
        <f t="shared" si="6"/>
        <v>3.9</v>
      </c>
      <c r="F24" s="265">
        <f t="shared" si="7"/>
        <v>3.9857999999999998</v>
      </c>
      <c r="G24" s="265">
        <f t="shared" si="8"/>
        <v>4.1811041999999992</v>
      </c>
      <c r="H24" s="265">
        <f t="shared" si="9"/>
        <v>4.3316239511999992</v>
      </c>
      <c r="I24" s="265">
        <f t="shared" si="10"/>
        <v>4.491894037394399</v>
      </c>
      <c r="J24" s="265"/>
      <c r="K24" s="265">
        <v>3.9</v>
      </c>
      <c r="L24" s="293">
        <v>1.022</v>
      </c>
      <c r="M24" s="265">
        <f t="shared" si="21"/>
        <v>3.9857999999999998</v>
      </c>
      <c r="N24" s="293">
        <v>1.0489999999999999</v>
      </c>
      <c r="O24" s="265">
        <f t="shared" si="11"/>
        <v>4.1811041999999992</v>
      </c>
      <c r="P24" s="293">
        <v>1.036</v>
      </c>
      <c r="Q24" s="265">
        <f t="shared" si="12"/>
        <v>4.3316239511999992</v>
      </c>
      <c r="R24" s="293">
        <v>1.0369999999999999</v>
      </c>
      <c r="S24" s="265">
        <f t="shared" si="13"/>
        <v>4.491894037394399</v>
      </c>
      <c r="T24" s="265"/>
      <c r="U24" s="265">
        <v>0.2</v>
      </c>
      <c r="V24" s="265">
        <v>0.2</v>
      </c>
      <c r="W24" s="265">
        <f t="shared" si="14"/>
        <v>0.20440000000000003</v>
      </c>
      <c r="X24" s="265">
        <f t="shared" si="25"/>
        <v>0.21441560000000001</v>
      </c>
      <c r="Y24" s="265">
        <f t="shared" si="26"/>
        <v>0.22213456160000003</v>
      </c>
      <c r="Z24" s="265">
        <f t="shared" si="27"/>
        <v>0.2303535403792</v>
      </c>
      <c r="AA24" s="265"/>
      <c r="AB24" s="265">
        <v>3</v>
      </c>
      <c r="AC24" s="265">
        <v>3</v>
      </c>
      <c r="AD24" s="265">
        <v>3</v>
      </c>
      <c r="AE24" s="265">
        <v>3</v>
      </c>
      <c r="AF24" s="265">
        <v>3</v>
      </c>
      <c r="AG24" s="278"/>
      <c r="AH24" s="278">
        <f t="shared" si="22"/>
        <v>9238.8888888888887</v>
      </c>
      <c r="AI24" s="278">
        <f t="shared" si="15"/>
        <v>9737.7888888888901</v>
      </c>
      <c r="AJ24" s="278">
        <f t="shared" si="16"/>
        <v>10399.958533333334</v>
      </c>
      <c r="AK24" s="278">
        <f t="shared" si="17"/>
        <v>10951.156335600002</v>
      </c>
      <c r="AL24" s="278">
        <f t="shared" si="18"/>
        <v>11531.567621386801</v>
      </c>
      <c r="AM24" s="265"/>
      <c r="AN24" s="265">
        <v>0.33260000000000001</v>
      </c>
      <c r="AO24" s="265">
        <f t="shared" si="23"/>
        <v>0.35056040000000005</v>
      </c>
      <c r="AP24" s="265">
        <f t="shared" si="19"/>
        <v>0.37439850720000006</v>
      </c>
      <c r="AQ24" s="265">
        <f t="shared" si="20"/>
        <v>0.39424162808160007</v>
      </c>
      <c r="AR24" s="265">
        <f t="shared" si="20"/>
        <v>0.41513643436992487</v>
      </c>
      <c r="AS24" s="294"/>
      <c r="AT24" s="294"/>
    </row>
    <row r="25" spans="1:46" s="23" customFormat="1" ht="16.5" customHeight="1">
      <c r="A25" s="238" t="s">
        <v>432</v>
      </c>
      <c r="B25" s="238"/>
      <c r="C25" s="257"/>
      <c r="D25" s="265">
        <f t="shared" si="5"/>
        <v>0</v>
      </c>
      <c r="E25" s="265">
        <f t="shared" si="6"/>
        <v>12.7</v>
      </c>
      <c r="F25" s="265">
        <f t="shared" si="7"/>
        <v>12.9794</v>
      </c>
      <c r="G25" s="265">
        <f t="shared" si="8"/>
        <v>13.6153906</v>
      </c>
      <c r="H25" s="265">
        <f t="shared" si="9"/>
        <v>14.1055446616</v>
      </c>
      <c r="I25" s="265">
        <f t="shared" si="10"/>
        <v>14.627449814079199</v>
      </c>
      <c r="J25" s="265"/>
      <c r="K25" s="265">
        <v>12.7</v>
      </c>
      <c r="L25" s="293">
        <v>1.022</v>
      </c>
      <c r="M25" s="265">
        <f t="shared" si="21"/>
        <v>12.9794</v>
      </c>
      <c r="N25" s="293">
        <v>1.0489999999999999</v>
      </c>
      <c r="O25" s="265">
        <f t="shared" si="11"/>
        <v>13.6153906</v>
      </c>
      <c r="P25" s="293">
        <v>1.036</v>
      </c>
      <c r="Q25" s="265">
        <f t="shared" si="12"/>
        <v>14.1055446616</v>
      </c>
      <c r="R25" s="293">
        <v>1.0369999999999999</v>
      </c>
      <c r="S25" s="265">
        <f t="shared" si="13"/>
        <v>14.627449814079199</v>
      </c>
      <c r="T25" s="265"/>
      <c r="U25" s="265">
        <v>1.6</v>
      </c>
      <c r="V25" s="265">
        <v>1.6</v>
      </c>
      <c r="W25" s="265">
        <f t="shared" si="14"/>
        <v>1.6352000000000002</v>
      </c>
      <c r="X25" s="265">
        <f t="shared" si="25"/>
        <v>1.7153248000000001</v>
      </c>
      <c r="Y25" s="265">
        <f t="shared" si="26"/>
        <v>1.7770764928000002</v>
      </c>
      <c r="Z25" s="265">
        <f t="shared" si="27"/>
        <v>1.8428283230336</v>
      </c>
      <c r="AA25" s="265"/>
      <c r="AB25" s="265">
        <v>9</v>
      </c>
      <c r="AC25" s="265">
        <v>9</v>
      </c>
      <c r="AD25" s="265">
        <v>9</v>
      </c>
      <c r="AE25" s="265">
        <v>9</v>
      </c>
      <c r="AF25" s="265">
        <v>9</v>
      </c>
      <c r="AG25" s="278"/>
      <c r="AH25" s="278">
        <f t="shared" si="22"/>
        <v>8305.5555555555566</v>
      </c>
      <c r="AI25" s="278">
        <f t="shared" si="15"/>
        <v>8754.0555555555566</v>
      </c>
      <c r="AJ25" s="278">
        <f t="shared" si="16"/>
        <v>9349.3313333333335</v>
      </c>
      <c r="AK25" s="278">
        <f t="shared" si="17"/>
        <v>9844.8458940000019</v>
      </c>
      <c r="AL25" s="278">
        <f t="shared" si="18"/>
        <v>10366.622726382</v>
      </c>
      <c r="AM25" s="265">
        <v>0.8</v>
      </c>
      <c r="AN25" s="265">
        <v>0.89700000000000002</v>
      </c>
      <c r="AO25" s="265">
        <f t="shared" si="23"/>
        <v>0.94543800000000011</v>
      </c>
      <c r="AP25" s="265">
        <f t="shared" si="19"/>
        <v>1.0097277840000001</v>
      </c>
      <c r="AQ25" s="265">
        <f t="shared" si="20"/>
        <v>1.0632433565520001</v>
      </c>
      <c r="AR25" s="265">
        <f t="shared" si="20"/>
        <v>1.119595254449256</v>
      </c>
      <c r="AS25" s="294"/>
      <c r="AT25" s="294"/>
    </row>
    <row r="26" spans="1:46" s="23" customFormat="1" ht="16.5" customHeight="1">
      <c r="A26" s="238" t="s">
        <v>433</v>
      </c>
      <c r="B26" s="238" t="s">
        <v>437</v>
      </c>
      <c r="C26" s="257"/>
      <c r="D26" s="265">
        <f t="shared" si="5"/>
        <v>1.67</v>
      </c>
      <c r="E26" s="265">
        <f t="shared" si="6"/>
        <v>0</v>
      </c>
      <c r="F26" s="265">
        <f t="shared" si="7"/>
        <v>0</v>
      </c>
      <c r="G26" s="265">
        <f t="shared" si="8"/>
        <v>0</v>
      </c>
      <c r="H26" s="265">
        <f t="shared" si="9"/>
        <v>0</v>
      </c>
      <c r="I26" s="265">
        <f t="shared" si="10"/>
        <v>0</v>
      </c>
      <c r="J26" s="265">
        <v>1.67</v>
      </c>
      <c r="K26" s="265">
        <v>0</v>
      </c>
      <c r="L26" s="293">
        <v>1.022</v>
      </c>
      <c r="M26" s="265">
        <f t="shared" si="21"/>
        <v>0</v>
      </c>
      <c r="N26" s="293">
        <v>1.0489999999999999</v>
      </c>
      <c r="O26" s="265">
        <f t="shared" si="11"/>
        <v>0</v>
      </c>
      <c r="P26" s="293">
        <v>1.036</v>
      </c>
      <c r="Q26" s="265">
        <f t="shared" si="12"/>
        <v>0</v>
      </c>
      <c r="R26" s="293">
        <v>1.0369999999999999</v>
      </c>
      <c r="S26" s="265">
        <f t="shared" si="13"/>
        <v>0</v>
      </c>
      <c r="T26" s="265">
        <v>0.87</v>
      </c>
      <c r="U26" s="265">
        <v>0</v>
      </c>
      <c r="V26" s="265">
        <v>0</v>
      </c>
      <c r="W26" s="265">
        <f t="shared" si="14"/>
        <v>0</v>
      </c>
      <c r="X26" s="265">
        <f t="shared" si="25"/>
        <v>0</v>
      </c>
      <c r="Y26" s="265">
        <f t="shared" si="26"/>
        <v>0</v>
      </c>
      <c r="Z26" s="265">
        <f t="shared" si="27"/>
        <v>0</v>
      </c>
      <c r="AA26" s="265">
        <v>1</v>
      </c>
      <c r="AB26" s="265">
        <v>1</v>
      </c>
      <c r="AC26" s="265">
        <v>1</v>
      </c>
      <c r="AD26" s="265">
        <v>1</v>
      </c>
      <c r="AE26" s="265">
        <v>1</v>
      </c>
      <c r="AF26" s="265">
        <v>1</v>
      </c>
      <c r="AG26" s="278">
        <f t="shared" ref="AG26:AG30" si="28">AM26*1000000/12/AA26</f>
        <v>16666.666666666668</v>
      </c>
      <c r="AH26" s="278">
        <f t="shared" ref="AH26:AH30" si="29">AN26*1000000/AB26/12</f>
        <v>0</v>
      </c>
      <c r="AI26" s="278">
        <f t="shared" ref="AI26:AI30" si="30">AO26*1000000/12/AC26</f>
        <v>0</v>
      </c>
      <c r="AJ26" s="278">
        <f t="shared" ref="AJ26:AJ30" si="31">AP26*1000000/12/AD26</f>
        <v>0</v>
      </c>
      <c r="AK26" s="278">
        <f t="shared" ref="AK26:AK30" si="32">AQ26*1000000/12/AE26</f>
        <v>0</v>
      </c>
      <c r="AL26" s="278">
        <f t="shared" ref="AL26:AL30" si="33">AR26*1000000/12/AF26</f>
        <v>0</v>
      </c>
      <c r="AM26" s="265">
        <v>0.2</v>
      </c>
      <c r="AN26" s="265">
        <v>0</v>
      </c>
      <c r="AO26" s="265">
        <f t="shared" si="23"/>
        <v>0</v>
      </c>
      <c r="AP26" s="265">
        <f t="shared" si="19"/>
        <v>0</v>
      </c>
      <c r="AQ26" s="265">
        <f t="shared" si="20"/>
        <v>0</v>
      </c>
      <c r="AR26" s="265">
        <f t="shared" si="20"/>
        <v>0</v>
      </c>
      <c r="AS26" s="294"/>
      <c r="AT26" s="294"/>
    </row>
    <row r="27" spans="1:46" s="23" customFormat="1" ht="16.5" customHeight="1">
      <c r="A27" s="238" t="s">
        <v>371</v>
      </c>
      <c r="B27" s="238" t="s">
        <v>437</v>
      </c>
      <c r="C27" s="257"/>
      <c r="D27" s="265">
        <f t="shared" si="5"/>
        <v>0</v>
      </c>
      <c r="E27" s="265">
        <f t="shared" si="6"/>
        <v>0</v>
      </c>
      <c r="F27" s="265">
        <f t="shared" si="7"/>
        <v>0</v>
      </c>
      <c r="G27" s="265">
        <f t="shared" si="8"/>
        <v>0</v>
      </c>
      <c r="H27" s="265">
        <f t="shared" si="9"/>
        <v>0</v>
      </c>
      <c r="I27" s="265">
        <f t="shared" si="10"/>
        <v>0</v>
      </c>
      <c r="J27" s="265">
        <v>0</v>
      </c>
      <c r="K27" s="265">
        <v>0</v>
      </c>
      <c r="L27" s="293">
        <v>1.022</v>
      </c>
      <c r="M27" s="265">
        <f t="shared" si="21"/>
        <v>0</v>
      </c>
      <c r="N27" s="293">
        <v>1.0489999999999999</v>
      </c>
      <c r="O27" s="265">
        <f t="shared" si="11"/>
        <v>0</v>
      </c>
      <c r="P27" s="293">
        <v>1.036</v>
      </c>
      <c r="Q27" s="265">
        <f t="shared" si="12"/>
        <v>0</v>
      </c>
      <c r="R27" s="293">
        <v>1.0369999999999999</v>
      </c>
      <c r="S27" s="265">
        <f t="shared" si="13"/>
        <v>0</v>
      </c>
      <c r="T27" s="265">
        <v>0</v>
      </c>
      <c r="U27" s="265">
        <v>0</v>
      </c>
      <c r="V27" s="265">
        <v>0</v>
      </c>
      <c r="W27" s="265">
        <f t="shared" si="14"/>
        <v>0</v>
      </c>
      <c r="X27" s="265">
        <f t="shared" si="25"/>
        <v>0</v>
      </c>
      <c r="Y27" s="265">
        <f t="shared" si="26"/>
        <v>0</v>
      </c>
      <c r="Z27" s="265">
        <f t="shared" si="27"/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0</v>
      </c>
      <c r="AG27" s="278"/>
      <c r="AH27" s="278"/>
      <c r="AI27" s="278"/>
      <c r="AJ27" s="278"/>
      <c r="AK27" s="278"/>
      <c r="AL27" s="278"/>
      <c r="AM27" s="265">
        <v>0</v>
      </c>
      <c r="AN27" s="265">
        <v>0</v>
      </c>
      <c r="AO27" s="265">
        <f t="shared" si="23"/>
        <v>0</v>
      </c>
      <c r="AP27" s="265">
        <f t="shared" si="19"/>
        <v>0</v>
      </c>
      <c r="AQ27" s="265">
        <f t="shared" si="20"/>
        <v>0</v>
      </c>
      <c r="AR27" s="265">
        <f t="shared" si="20"/>
        <v>0</v>
      </c>
      <c r="AS27" s="294"/>
      <c r="AT27" s="294"/>
    </row>
    <row r="28" spans="1:46" s="23" customFormat="1" ht="16.5" customHeight="1">
      <c r="A28" s="238" t="s">
        <v>434</v>
      </c>
      <c r="B28" s="238" t="s">
        <v>446</v>
      </c>
      <c r="C28" s="257"/>
      <c r="D28" s="265">
        <f t="shared" si="5"/>
        <v>54.47</v>
      </c>
      <c r="E28" s="265">
        <f t="shared" si="6"/>
        <v>0</v>
      </c>
      <c r="F28" s="265">
        <f t="shared" si="7"/>
        <v>0</v>
      </c>
      <c r="G28" s="265">
        <f t="shared" si="8"/>
        <v>0</v>
      </c>
      <c r="H28" s="265">
        <f t="shared" si="9"/>
        <v>0</v>
      </c>
      <c r="I28" s="265">
        <f t="shared" si="10"/>
        <v>0</v>
      </c>
      <c r="J28" s="265">
        <v>54.47</v>
      </c>
      <c r="K28" s="265">
        <v>0</v>
      </c>
      <c r="L28" s="293">
        <v>1.022</v>
      </c>
      <c r="M28" s="265">
        <f t="shared" si="21"/>
        <v>0</v>
      </c>
      <c r="N28" s="293">
        <v>1.0489999999999999</v>
      </c>
      <c r="O28" s="265">
        <f t="shared" si="11"/>
        <v>0</v>
      </c>
      <c r="P28" s="293">
        <v>1.036</v>
      </c>
      <c r="Q28" s="265">
        <f t="shared" si="12"/>
        <v>0</v>
      </c>
      <c r="R28" s="293">
        <v>1.0369999999999999</v>
      </c>
      <c r="S28" s="265">
        <f t="shared" si="13"/>
        <v>0</v>
      </c>
      <c r="T28" s="265">
        <v>0.65</v>
      </c>
      <c r="U28" s="265">
        <v>0</v>
      </c>
      <c r="V28" s="265">
        <v>0</v>
      </c>
      <c r="W28" s="265">
        <f t="shared" si="14"/>
        <v>0</v>
      </c>
      <c r="X28" s="265">
        <f t="shared" si="25"/>
        <v>0</v>
      </c>
      <c r="Y28" s="265">
        <f t="shared" si="26"/>
        <v>0</v>
      </c>
      <c r="Z28" s="265">
        <f t="shared" si="27"/>
        <v>0</v>
      </c>
      <c r="AA28" s="265">
        <v>32</v>
      </c>
      <c r="AB28" s="265"/>
      <c r="AC28" s="265"/>
      <c r="AD28" s="265"/>
      <c r="AE28" s="265"/>
      <c r="AF28" s="265"/>
      <c r="AG28" s="278">
        <f t="shared" si="28"/>
        <v>5729.166666666667</v>
      </c>
      <c r="AH28" s="278"/>
      <c r="AI28" s="278"/>
      <c r="AJ28" s="278"/>
      <c r="AK28" s="278"/>
      <c r="AL28" s="278"/>
      <c r="AM28" s="265">
        <v>2.2000000000000002</v>
      </c>
      <c r="AN28" s="265"/>
      <c r="AO28" s="265">
        <f t="shared" si="23"/>
        <v>0</v>
      </c>
      <c r="AP28" s="265">
        <f t="shared" si="19"/>
        <v>0</v>
      </c>
      <c r="AQ28" s="265">
        <f t="shared" si="20"/>
        <v>0</v>
      </c>
      <c r="AR28" s="265">
        <f t="shared" si="20"/>
        <v>0</v>
      </c>
      <c r="AS28" s="294"/>
      <c r="AT28" s="294"/>
    </row>
    <row r="29" spans="1:46" s="23" customFormat="1" ht="26.25" customHeight="1">
      <c r="A29" s="238" t="s">
        <v>435</v>
      </c>
      <c r="B29" s="238" t="s">
        <v>447</v>
      </c>
      <c r="C29" s="257"/>
      <c r="D29" s="265">
        <f t="shared" si="5"/>
        <v>237.31</v>
      </c>
      <c r="E29" s="265">
        <f t="shared" si="6"/>
        <v>96.4</v>
      </c>
      <c r="F29" s="265">
        <f t="shared" si="7"/>
        <v>0</v>
      </c>
      <c r="G29" s="265">
        <f t="shared" si="8"/>
        <v>0</v>
      </c>
      <c r="H29" s="265">
        <f t="shared" si="9"/>
        <v>0</v>
      </c>
      <c r="I29" s="265">
        <f t="shared" si="10"/>
        <v>0</v>
      </c>
      <c r="J29" s="265">
        <v>237.31</v>
      </c>
      <c r="K29" s="265">
        <v>96.4</v>
      </c>
      <c r="L29" s="293">
        <v>1.022</v>
      </c>
      <c r="M29" s="265"/>
      <c r="N29" s="293">
        <v>1.0489999999999999</v>
      </c>
      <c r="O29" s="265">
        <f t="shared" si="11"/>
        <v>0</v>
      </c>
      <c r="P29" s="293">
        <v>1.036</v>
      </c>
      <c r="Q29" s="265">
        <f t="shared" si="12"/>
        <v>0</v>
      </c>
      <c r="R29" s="293">
        <v>1.0369999999999999</v>
      </c>
      <c r="S29" s="265">
        <f t="shared" si="13"/>
        <v>0</v>
      </c>
      <c r="T29" s="265">
        <v>11.17</v>
      </c>
      <c r="U29" s="265">
        <v>-6.66</v>
      </c>
      <c r="V29" s="265"/>
      <c r="W29" s="265"/>
      <c r="X29" s="265"/>
      <c r="Y29" s="265"/>
      <c r="Z29" s="265"/>
      <c r="AA29" s="265">
        <v>56</v>
      </c>
      <c r="AB29" s="265">
        <v>30</v>
      </c>
      <c r="AC29" s="265"/>
      <c r="AD29" s="265"/>
      <c r="AE29" s="265"/>
      <c r="AF29" s="265"/>
      <c r="AG29" s="278">
        <f t="shared" si="28"/>
        <v>8333.3333333333339</v>
      </c>
      <c r="AH29" s="278">
        <f t="shared" si="29"/>
        <v>8611.1111111111113</v>
      </c>
      <c r="AI29" s="278"/>
      <c r="AJ29" s="278"/>
      <c r="AK29" s="278"/>
      <c r="AL29" s="278"/>
      <c r="AM29" s="265">
        <v>5.6</v>
      </c>
      <c r="AN29" s="265">
        <v>3.1</v>
      </c>
      <c r="AO29" s="265"/>
      <c r="AP29" s="265">
        <f t="shared" si="19"/>
        <v>0</v>
      </c>
      <c r="AQ29" s="265">
        <f t="shared" si="20"/>
        <v>0</v>
      </c>
      <c r="AR29" s="265">
        <f t="shared" si="20"/>
        <v>0</v>
      </c>
      <c r="AS29" s="294"/>
      <c r="AT29" s="294"/>
    </row>
    <row r="30" spans="1:46" s="23" customFormat="1" ht="16.5" customHeight="1">
      <c r="A30" s="238" t="s">
        <v>319</v>
      </c>
      <c r="B30" s="238"/>
      <c r="C30" s="257"/>
      <c r="D30" s="265"/>
      <c r="E30" s="265"/>
      <c r="F30" s="265"/>
      <c r="G30" s="265"/>
      <c r="H30" s="265"/>
      <c r="I30" s="265"/>
      <c r="J30" s="265"/>
      <c r="K30" s="265"/>
      <c r="L30" s="293"/>
      <c r="M30" s="265"/>
      <c r="N30" s="293"/>
      <c r="O30" s="265"/>
      <c r="P30" s="293"/>
      <c r="Q30" s="265"/>
      <c r="R30" s="293"/>
      <c r="S30" s="265"/>
      <c r="T30" s="265"/>
      <c r="U30" s="265"/>
      <c r="V30" s="265"/>
      <c r="W30" s="265"/>
      <c r="X30" s="265"/>
      <c r="Y30" s="265"/>
      <c r="Z30" s="265"/>
      <c r="AA30" s="265">
        <v>4</v>
      </c>
      <c r="AB30" s="265">
        <v>8</v>
      </c>
      <c r="AC30" s="265">
        <v>35</v>
      </c>
      <c r="AD30" s="265">
        <v>35</v>
      </c>
      <c r="AE30" s="265">
        <v>35</v>
      </c>
      <c r="AF30" s="265">
        <v>35</v>
      </c>
      <c r="AG30" s="278">
        <f t="shared" si="28"/>
        <v>6799.041666666667</v>
      </c>
      <c r="AH30" s="278">
        <f t="shared" si="29"/>
        <v>663.97916666666663</v>
      </c>
      <c r="AI30" s="278">
        <f t="shared" si="30"/>
        <v>7142.8571428571431</v>
      </c>
      <c r="AJ30" s="278">
        <f t="shared" si="31"/>
        <v>7628.5714285714284</v>
      </c>
      <c r="AK30" s="278">
        <f t="shared" si="32"/>
        <v>8032.8857142857141</v>
      </c>
      <c r="AL30" s="278">
        <f t="shared" si="33"/>
        <v>8458.6286571428554</v>
      </c>
      <c r="AM30" s="265">
        <v>0.32635399999999998</v>
      </c>
      <c r="AN30" s="265">
        <v>6.3741999999999993E-2</v>
      </c>
      <c r="AO30" s="265">
        <v>3</v>
      </c>
      <c r="AP30" s="265">
        <f t="shared" si="19"/>
        <v>3.2040000000000002</v>
      </c>
      <c r="AQ30" s="265">
        <f t="shared" si="20"/>
        <v>3.373812</v>
      </c>
      <c r="AR30" s="265">
        <f t="shared" si="20"/>
        <v>3.5526240359999997</v>
      </c>
      <c r="AS30" s="294"/>
      <c r="AT30" s="294"/>
    </row>
    <row r="31" spans="1:46" s="23" customFormat="1" ht="43.5" customHeight="1">
      <c r="A31" s="240" t="s">
        <v>226</v>
      </c>
      <c r="B31" s="240"/>
      <c r="C31" s="254"/>
      <c r="D31" s="263">
        <f>SUM(D34)</f>
        <v>0</v>
      </c>
      <c r="E31" s="263">
        <f t="shared" ref="E31:I31" si="34">SUM(E34)</f>
        <v>0</v>
      </c>
      <c r="F31" s="263">
        <f t="shared" si="34"/>
        <v>0</v>
      </c>
      <c r="G31" s="263">
        <f t="shared" si="34"/>
        <v>0</v>
      </c>
      <c r="H31" s="263">
        <f t="shared" si="34"/>
        <v>0</v>
      </c>
      <c r="I31" s="263">
        <f t="shared" si="34"/>
        <v>0</v>
      </c>
      <c r="J31" s="263">
        <f>SUM(J34)</f>
        <v>0</v>
      </c>
      <c r="K31" s="263">
        <f t="shared" ref="K31:AR31" si="35">SUM(K34)</f>
        <v>0</v>
      </c>
      <c r="L31" s="276"/>
      <c r="M31" s="263">
        <f t="shared" si="35"/>
        <v>0</v>
      </c>
      <c r="N31" s="276"/>
      <c r="O31" s="263">
        <f t="shared" si="35"/>
        <v>0</v>
      </c>
      <c r="P31" s="276"/>
      <c r="Q31" s="263">
        <f t="shared" si="35"/>
        <v>0</v>
      </c>
      <c r="R31" s="276"/>
      <c r="S31" s="263">
        <f t="shared" si="35"/>
        <v>0</v>
      </c>
      <c r="T31" s="263">
        <f t="shared" si="35"/>
        <v>0</v>
      </c>
      <c r="U31" s="263">
        <f t="shared" si="35"/>
        <v>0</v>
      </c>
      <c r="V31" s="263"/>
      <c r="W31" s="263">
        <f t="shared" si="35"/>
        <v>0</v>
      </c>
      <c r="X31" s="263">
        <f t="shared" si="35"/>
        <v>0</v>
      </c>
      <c r="Y31" s="263">
        <f t="shared" si="35"/>
        <v>0</v>
      </c>
      <c r="Z31" s="263">
        <f t="shared" si="35"/>
        <v>0</v>
      </c>
      <c r="AA31" s="263">
        <f t="shared" si="35"/>
        <v>9</v>
      </c>
      <c r="AB31" s="263">
        <f t="shared" si="35"/>
        <v>8</v>
      </c>
      <c r="AC31" s="263">
        <f t="shared" ref="AC31:AD31" si="36">SUM(AC34)</f>
        <v>8</v>
      </c>
      <c r="AD31" s="263">
        <f t="shared" si="36"/>
        <v>8</v>
      </c>
      <c r="AE31" s="263">
        <f t="shared" ref="AE31:AF31" si="37">SUM(AE34)</f>
        <v>8</v>
      </c>
      <c r="AF31" s="263">
        <f t="shared" si="37"/>
        <v>8</v>
      </c>
      <c r="AG31" s="263">
        <f>AM31*1000000/12/AA31</f>
        <v>9814.7962962962974</v>
      </c>
      <c r="AH31" s="279">
        <f>AN31*1000000/AB31/12</f>
        <v>15625</v>
      </c>
      <c r="AI31" s="263">
        <f>AO31*1000000/12/AC31</f>
        <v>16468.75</v>
      </c>
      <c r="AJ31" s="263">
        <f>AP31*1000000/12/AD31</f>
        <v>17588.625000000004</v>
      </c>
      <c r="AK31" s="263">
        <f>AQ31*1000000/12/AE31</f>
        <v>18520.822125000002</v>
      </c>
      <c r="AL31" s="263">
        <f>AR31*1000000/12/AF31</f>
        <v>19502.425697625</v>
      </c>
      <c r="AM31" s="281">
        <f t="shared" si="35"/>
        <v>1.059998</v>
      </c>
      <c r="AN31" s="281">
        <f t="shared" si="35"/>
        <v>1.5</v>
      </c>
      <c r="AO31" s="281">
        <f t="shared" si="35"/>
        <v>1.581</v>
      </c>
      <c r="AP31" s="281">
        <f t="shared" si="35"/>
        <v>1.6885080000000001</v>
      </c>
      <c r="AQ31" s="281">
        <f t="shared" si="35"/>
        <v>1.777998924</v>
      </c>
      <c r="AR31" s="281">
        <f t="shared" si="35"/>
        <v>1.8722328669719999</v>
      </c>
      <c r="AS31" s="294"/>
      <c r="AT31" s="294"/>
    </row>
    <row r="32" spans="1:46" s="23" customFormat="1" ht="31.5">
      <c r="A32" s="247" t="s">
        <v>227</v>
      </c>
      <c r="B32" s="247"/>
      <c r="C32" s="258"/>
      <c r="D32" s="265"/>
      <c r="E32" s="265"/>
      <c r="F32" s="265"/>
      <c r="G32" s="265"/>
      <c r="H32" s="265"/>
      <c r="I32" s="265"/>
      <c r="J32" s="265"/>
      <c r="K32" s="265"/>
      <c r="L32" s="293"/>
      <c r="M32" s="265"/>
      <c r="N32" s="293"/>
      <c r="O32" s="265"/>
      <c r="P32" s="293"/>
      <c r="Q32" s="265"/>
      <c r="R32" s="293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94"/>
      <c r="AT32" s="294"/>
    </row>
    <row r="33" spans="1:46" s="23" customFormat="1" ht="15.75" customHeight="1">
      <c r="A33" s="239" t="s">
        <v>224</v>
      </c>
      <c r="B33" s="239"/>
      <c r="C33" s="255"/>
      <c r="D33" s="265"/>
      <c r="E33" s="265"/>
      <c r="F33" s="265"/>
      <c r="G33" s="265"/>
      <c r="H33" s="265"/>
      <c r="I33" s="265"/>
      <c r="J33" s="265"/>
      <c r="K33" s="265"/>
      <c r="L33" s="293"/>
      <c r="M33" s="265"/>
      <c r="N33" s="293"/>
      <c r="O33" s="265"/>
      <c r="P33" s="293"/>
      <c r="Q33" s="265"/>
      <c r="R33" s="293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94"/>
      <c r="AT33" s="294"/>
    </row>
    <row r="34" spans="1:46" s="23" customFormat="1" ht="15.75">
      <c r="A34" s="238" t="s">
        <v>301</v>
      </c>
      <c r="B34" s="238"/>
      <c r="C34" s="259" t="s">
        <v>467</v>
      </c>
      <c r="D34" s="265">
        <v>0</v>
      </c>
      <c r="E34" s="265">
        <v>0</v>
      </c>
      <c r="F34" s="265">
        <v>0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93"/>
      <c r="M34" s="265">
        <v>0</v>
      </c>
      <c r="N34" s="293"/>
      <c r="O34" s="265">
        <v>0</v>
      </c>
      <c r="P34" s="293"/>
      <c r="Q34" s="265">
        <v>0</v>
      </c>
      <c r="R34" s="293"/>
      <c r="S34" s="265">
        <v>0</v>
      </c>
      <c r="T34" s="265">
        <v>0</v>
      </c>
      <c r="U34" s="265">
        <v>0</v>
      </c>
      <c r="V34" s="265"/>
      <c r="W34" s="265">
        <v>0</v>
      </c>
      <c r="X34" s="265">
        <v>0</v>
      </c>
      <c r="Y34" s="265">
        <v>0</v>
      </c>
      <c r="Z34" s="265">
        <v>0</v>
      </c>
      <c r="AA34" s="265">
        <v>9</v>
      </c>
      <c r="AB34" s="265">
        <v>8</v>
      </c>
      <c r="AC34" s="265">
        <v>8</v>
      </c>
      <c r="AD34" s="265">
        <v>8</v>
      </c>
      <c r="AE34" s="265">
        <v>8</v>
      </c>
      <c r="AF34" s="265">
        <v>8</v>
      </c>
      <c r="AG34" s="278">
        <f t="shared" ref="AG34" si="38">AM34*1000000/12/AA34</f>
        <v>9814.7962962962974</v>
      </c>
      <c r="AH34" s="278">
        <f t="shared" ref="AH34" si="39">AN34*1000000/AB34/12</f>
        <v>15625</v>
      </c>
      <c r="AI34" s="278">
        <f t="shared" ref="AI34" si="40">AO34*1000000/12/AC34</f>
        <v>16468.75</v>
      </c>
      <c r="AJ34" s="278">
        <f t="shared" ref="AJ34" si="41">AP34*1000000/12/AD34</f>
        <v>17588.625000000004</v>
      </c>
      <c r="AK34" s="278">
        <f t="shared" ref="AK34" si="42">AQ34*1000000/12/AE34</f>
        <v>18520.822125000002</v>
      </c>
      <c r="AL34" s="278">
        <f t="shared" ref="AL34" si="43">AR34*1000000/12/AF34</f>
        <v>19502.425697625</v>
      </c>
      <c r="AM34" s="265">
        <v>1.059998</v>
      </c>
      <c r="AN34" s="265">
        <v>1.5</v>
      </c>
      <c r="AO34" s="265">
        <f t="shared" ref="AO34" si="44">AN34*105.4%</f>
        <v>1.581</v>
      </c>
      <c r="AP34" s="265">
        <f t="shared" ref="AP34" si="45">AO34*106.8%</f>
        <v>1.6885080000000001</v>
      </c>
      <c r="AQ34" s="265">
        <f t="shared" ref="AQ34:AR34" si="46">AP34*105.3%</f>
        <v>1.777998924</v>
      </c>
      <c r="AR34" s="265">
        <f t="shared" si="46"/>
        <v>1.8722328669719999</v>
      </c>
      <c r="AS34" s="294"/>
      <c r="AT34" s="294"/>
    </row>
    <row r="35" spans="1:46" s="23" customFormat="1" ht="37.5">
      <c r="A35" s="148" t="s">
        <v>228</v>
      </c>
      <c r="B35" s="148"/>
      <c r="C35" s="260"/>
      <c r="D35" s="263">
        <f>D37+D40+D58+D61+D64+D68</f>
        <v>650.12</v>
      </c>
      <c r="E35" s="263">
        <f t="shared" ref="E35:Z35" si="47">E37+E40+E58+E61+E64+E68</f>
        <v>774.80000000000007</v>
      </c>
      <c r="F35" s="263">
        <f t="shared" si="47"/>
        <v>939.97199999999987</v>
      </c>
      <c r="G35" s="263">
        <f t="shared" si="47"/>
        <v>983.81810499999995</v>
      </c>
      <c r="H35" s="263">
        <f t="shared" si="47"/>
        <v>1017.9108223545002</v>
      </c>
      <c r="I35" s="263">
        <f t="shared" si="47"/>
        <v>1054.2727317676599</v>
      </c>
      <c r="J35" s="263">
        <f t="shared" si="47"/>
        <v>650.12</v>
      </c>
      <c r="K35" s="263">
        <f>K37+K40+K58+K61+K64+K68</f>
        <v>774.80000000000007</v>
      </c>
      <c r="L35" s="276"/>
      <c r="M35" s="263">
        <f t="shared" si="47"/>
        <v>939.97199999999987</v>
      </c>
      <c r="N35" s="276"/>
      <c r="O35" s="263">
        <f t="shared" si="47"/>
        <v>983.81810499999995</v>
      </c>
      <c r="P35" s="276"/>
      <c r="Q35" s="263">
        <f t="shared" si="47"/>
        <v>1017.9108223545002</v>
      </c>
      <c r="R35" s="276"/>
      <c r="S35" s="263">
        <f t="shared" si="47"/>
        <v>1054.2727317676599</v>
      </c>
      <c r="T35" s="263">
        <f t="shared" si="47"/>
        <v>49.599999999999994</v>
      </c>
      <c r="U35" s="263">
        <f t="shared" si="47"/>
        <v>17</v>
      </c>
      <c r="V35" s="263">
        <f t="shared" si="47"/>
        <v>19</v>
      </c>
      <c r="W35" s="263">
        <f t="shared" si="47"/>
        <v>15.964920000000003</v>
      </c>
      <c r="X35" s="263">
        <f t="shared" si="47"/>
        <v>17.859001079999999</v>
      </c>
      <c r="Y35" s="263">
        <f t="shared" si="47"/>
        <v>18.393925118880002</v>
      </c>
      <c r="Z35" s="263">
        <f t="shared" si="47"/>
        <v>18.963500348278558</v>
      </c>
      <c r="AA35" s="263">
        <f t="shared" ref="AA35:AF35" si="48">AA37+AA40+AA58+AA61+AA64+AA68+AA70</f>
        <v>1143</v>
      </c>
      <c r="AB35" s="263">
        <f t="shared" si="48"/>
        <v>960</v>
      </c>
      <c r="AC35" s="263">
        <f t="shared" si="48"/>
        <v>970</v>
      </c>
      <c r="AD35" s="263">
        <f t="shared" si="48"/>
        <v>970</v>
      </c>
      <c r="AE35" s="263">
        <f t="shared" si="48"/>
        <v>1000</v>
      </c>
      <c r="AF35" s="263">
        <f t="shared" si="48"/>
        <v>1000</v>
      </c>
      <c r="AG35" s="263">
        <f>AM35*1000000/12/AA35</f>
        <v>34100.908238553515</v>
      </c>
      <c r="AH35" s="279">
        <f>AN35*1000000/AB35/12</f>
        <v>30218</v>
      </c>
      <c r="AI35" s="279">
        <f>AO35*1000000/12/AC35</f>
        <v>31849.764329896909</v>
      </c>
      <c r="AJ35" s="279">
        <f>AP35*1000000/12/AD35</f>
        <v>34015.573390240555</v>
      </c>
      <c r="AK35" s="263">
        <f>AQ35*1000000/12/AE35</f>
        <v>35818.382014025599</v>
      </c>
      <c r="AL35" s="279">
        <f>AR35*1000000/12/AF35</f>
        <v>37716.754784935627</v>
      </c>
      <c r="AM35" s="281">
        <f t="shared" ref="AM35:AR35" si="49">AM37+AM40+AM58+AM61+AM64+AM68+AM70</f>
        <v>467.72805739999995</v>
      </c>
      <c r="AN35" s="281">
        <f t="shared" si="49"/>
        <v>348.11135999999999</v>
      </c>
      <c r="AO35" s="281">
        <f t="shared" si="49"/>
        <v>370.73125679999998</v>
      </c>
      <c r="AP35" s="281">
        <f t="shared" si="49"/>
        <v>395.94127426240004</v>
      </c>
      <c r="AQ35" s="281">
        <f t="shared" si="49"/>
        <v>429.82058416830716</v>
      </c>
      <c r="AR35" s="281">
        <f t="shared" si="49"/>
        <v>452.60105741922746</v>
      </c>
      <c r="AS35" s="294"/>
      <c r="AT35" s="294"/>
    </row>
    <row r="36" spans="1:46" s="23" customFormat="1" ht="15.75" customHeight="1">
      <c r="A36" s="239" t="s">
        <v>33</v>
      </c>
      <c r="B36" s="239"/>
      <c r="C36" s="255"/>
      <c r="D36" s="265"/>
      <c r="E36" s="265"/>
      <c r="F36" s="265"/>
      <c r="G36" s="265"/>
      <c r="H36" s="265"/>
      <c r="I36" s="265"/>
      <c r="J36" s="265"/>
      <c r="K36" s="265"/>
      <c r="L36" s="293"/>
      <c r="M36" s="265"/>
      <c r="N36" s="293"/>
      <c r="O36" s="265"/>
      <c r="P36" s="293"/>
      <c r="Q36" s="265"/>
      <c r="R36" s="293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94"/>
      <c r="AT36" s="294"/>
    </row>
    <row r="37" spans="1:46" s="23" customFormat="1" ht="31.5">
      <c r="A37" s="242" t="s">
        <v>229</v>
      </c>
      <c r="B37" s="242"/>
      <c r="C37" s="255"/>
      <c r="D37" s="276">
        <f>SUM(D39)</f>
        <v>132.76</v>
      </c>
      <c r="E37" s="276">
        <f t="shared" ref="E37:AR37" si="50">SUM(E39)</f>
        <v>106.2</v>
      </c>
      <c r="F37" s="276">
        <f t="shared" si="50"/>
        <v>108.7</v>
      </c>
      <c r="G37" s="276">
        <f t="shared" si="50"/>
        <v>112.05</v>
      </c>
      <c r="H37" s="276">
        <f t="shared" si="50"/>
        <v>114.5</v>
      </c>
      <c r="I37" s="276">
        <f t="shared" si="50"/>
        <v>117.2</v>
      </c>
      <c r="J37" s="276">
        <f t="shared" si="50"/>
        <v>132.76</v>
      </c>
      <c r="K37" s="276">
        <f t="shared" si="50"/>
        <v>106.2</v>
      </c>
      <c r="L37" s="276"/>
      <c r="M37" s="276">
        <f t="shared" si="50"/>
        <v>108.7</v>
      </c>
      <c r="N37" s="276"/>
      <c r="O37" s="276">
        <f t="shared" si="50"/>
        <v>112.05</v>
      </c>
      <c r="P37" s="276"/>
      <c r="Q37" s="276">
        <f t="shared" si="50"/>
        <v>114.5</v>
      </c>
      <c r="R37" s="276"/>
      <c r="S37" s="276">
        <f t="shared" si="50"/>
        <v>117.2</v>
      </c>
      <c r="T37" s="276">
        <f t="shared" si="50"/>
        <v>-8.68</v>
      </c>
      <c r="U37" s="276">
        <f t="shared" si="50"/>
        <v>4.6399999999999997</v>
      </c>
      <c r="V37" s="276">
        <f t="shared" si="50"/>
        <v>4.6399999999999997</v>
      </c>
      <c r="W37" s="276">
        <f t="shared" si="50"/>
        <v>1.8</v>
      </c>
      <c r="X37" s="276">
        <f t="shared" si="50"/>
        <v>3</v>
      </c>
      <c r="Y37" s="276">
        <f t="shared" si="50"/>
        <v>3</v>
      </c>
      <c r="Z37" s="276">
        <f t="shared" si="50"/>
        <v>3</v>
      </c>
      <c r="AA37" s="276">
        <f t="shared" si="50"/>
        <v>188</v>
      </c>
      <c r="AB37" s="276">
        <f t="shared" si="50"/>
        <v>151</v>
      </c>
      <c r="AC37" s="276">
        <f t="shared" ref="AC37:AD37" si="51">SUM(AC39)</f>
        <v>150</v>
      </c>
      <c r="AD37" s="276">
        <f t="shared" si="51"/>
        <v>150</v>
      </c>
      <c r="AE37" s="276">
        <f t="shared" ref="AE37:AF37" si="52">SUM(AE39)</f>
        <v>150</v>
      </c>
      <c r="AF37" s="276">
        <f t="shared" si="52"/>
        <v>150</v>
      </c>
      <c r="AG37" s="277">
        <f>AM37*1000000/12/AA37</f>
        <v>15812.943262411349</v>
      </c>
      <c r="AH37" s="277">
        <f>AN37*1000000/AB37/12</f>
        <v>17343.267108167773</v>
      </c>
      <c r="AI37" s="277">
        <f>AO37*1000000/12/AC37</f>
        <v>18100</v>
      </c>
      <c r="AJ37" s="277">
        <f>AP37*1000000/12/AD37</f>
        <v>18700</v>
      </c>
      <c r="AK37" s="277">
        <f>AQ37*1000000/12/AE37</f>
        <v>19600</v>
      </c>
      <c r="AL37" s="277">
        <f>AR37*1000000/12/AF37</f>
        <v>20600</v>
      </c>
      <c r="AM37" s="276">
        <f t="shared" si="50"/>
        <v>35.673999999999999</v>
      </c>
      <c r="AN37" s="276">
        <f t="shared" si="50"/>
        <v>31.425999999999998</v>
      </c>
      <c r="AO37" s="276">
        <f t="shared" si="50"/>
        <v>32.58</v>
      </c>
      <c r="AP37" s="276">
        <f t="shared" si="50"/>
        <v>33.659999999999997</v>
      </c>
      <c r="AQ37" s="276">
        <f t="shared" si="50"/>
        <v>35.28</v>
      </c>
      <c r="AR37" s="276">
        <f t="shared" si="50"/>
        <v>37.08</v>
      </c>
      <c r="AS37" s="294"/>
      <c r="AT37" s="294"/>
    </row>
    <row r="38" spans="1:46" s="23" customFormat="1" ht="15.75">
      <c r="A38" s="239" t="s">
        <v>224</v>
      </c>
      <c r="B38" s="239"/>
      <c r="C38" s="255"/>
      <c r="D38" s="265"/>
      <c r="E38" s="265"/>
      <c r="F38" s="265"/>
      <c r="G38" s="265"/>
      <c r="H38" s="265"/>
      <c r="I38" s="265"/>
      <c r="J38" s="265"/>
      <c r="K38" s="265"/>
      <c r="L38" s="293"/>
      <c r="M38" s="265"/>
      <c r="N38" s="293"/>
      <c r="O38" s="265"/>
      <c r="P38" s="293"/>
      <c r="Q38" s="265"/>
      <c r="R38" s="293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94"/>
      <c r="AT38" s="294"/>
    </row>
    <row r="39" spans="1:46" s="23" customFormat="1" ht="16.5" customHeight="1">
      <c r="A39" s="238" t="s">
        <v>280</v>
      </c>
      <c r="B39" s="238"/>
      <c r="C39" s="257"/>
      <c r="D39" s="265">
        <f>J39</f>
        <v>132.76</v>
      </c>
      <c r="E39" s="265">
        <f t="shared" ref="E39" si="53">K39</f>
        <v>106.2</v>
      </c>
      <c r="F39" s="265">
        <f>M39</f>
        <v>108.7</v>
      </c>
      <c r="G39" s="265">
        <f>O39</f>
        <v>112.05</v>
      </c>
      <c r="H39" s="265">
        <f>Q39</f>
        <v>114.5</v>
      </c>
      <c r="I39" s="265">
        <f>S39</f>
        <v>117.2</v>
      </c>
      <c r="J39" s="265">
        <v>132.76</v>
      </c>
      <c r="K39" s="265">
        <v>106.2</v>
      </c>
      <c r="L39" s="293"/>
      <c r="M39" s="265">
        <v>108.7</v>
      </c>
      <c r="N39" s="293"/>
      <c r="O39" s="265">
        <v>112.05</v>
      </c>
      <c r="P39" s="293"/>
      <c r="Q39" s="265">
        <v>114.5</v>
      </c>
      <c r="R39" s="293"/>
      <c r="S39" s="265">
        <v>117.2</v>
      </c>
      <c r="T39" s="265">
        <v>-8.68</v>
      </c>
      <c r="U39" s="265">
        <v>4.6399999999999997</v>
      </c>
      <c r="V39" s="265">
        <f>U39</f>
        <v>4.6399999999999997</v>
      </c>
      <c r="W39" s="265">
        <v>1.8</v>
      </c>
      <c r="X39" s="265">
        <v>3</v>
      </c>
      <c r="Y39" s="265">
        <v>3</v>
      </c>
      <c r="Z39" s="265">
        <v>3</v>
      </c>
      <c r="AA39" s="265">
        <v>188</v>
      </c>
      <c r="AB39" s="265">
        <v>151</v>
      </c>
      <c r="AC39" s="265">
        <v>150</v>
      </c>
      <c r="AD39" s="265">
        <v>150</v>
      </c>
      <c r="AE39" s="265">
        <v>150</v>
      </c>
      <c r="AF39" s="265">
        <v>150</v>
      </c>
      <c r="AG39" s="278">
        <f t="shared" ref="AG39" si="54">AM39*1000000/12/AA39</f>
        <v>15812.943262411349</v>
      </c>
      <c r="AH39" s="278">
        <f t="shared" ref="AH39" si="55">AN39*1000000/AB39/12</f>
        <v>17343.267108167773</v>
      </c>
      <c r="AI39" s="278">
        <f t="shared" ref="AI39" si="56">AO39*1000000/12/AC39</f>
        <v>18100</v>
      </c>
      <c r="AJ39" s="278">
        <f t="shared" ref="AJ39" si="57">AP39*1000000/12/AD39</f>
        <v>18700</v>
      </c>
      <c r="AK39" s="278">
        <f t="shared" ref="AK39" si="58">AQ39*1000000/12/AE39</f>
        <v>19600</v>
      </c>
      <c r="AL39" s="278">
        <f t="shared" ref="AL39" si="59">AR39*1000000/12/AF39</f>
        <v>20600</v>
      </c>
      <c r="AM39" s="265">
        <v>35.673999999999999</v>
      </c>
      <c r="AN39" s="265">
        <v>31.425999999999998</v>
      </c>
      <c r="AO39" s="265">
        <v>32.58</v>
      </c>
      <c r="AP39" s="265">
        <v>33.659999999999997</v>
      </c>
      <c r="AQ39" s="265">
        <v>35.28</v>
      </c>
      <c r="AR39" s="265">
        <v>37.08</v>
      </c>
      <c r="AS39" s="294"/>
      <c r="AT39" s="294"/>
    </row>
    <row r="40" spans="1:46" s="23" customFormat="1" ht="47.25">
      <c r="A40" s="242" t="s">
        <v>230</v>
      </c>
      <c r="B40" s="242"/>
      <c r="C40" s="255"/>
      <c r="D40" s="276">
        <f>SUM(D42:D57)</f>
        <v>490.91999999999996</v>
      </c>
      <c r="E40" s="276">
        <f t="shared" ref="E40:AR40" si="60">SUM(E42:E57)</f>
        <v>629.63</v>
      </c>
      <c r="F40" s="276">
        <f t="shared" si="60"/>
        <v>791.28349999999989</v>
      </c>
      <c r="G40" s="276">
        <f t="shared" si="60"/>
        <v>830.0563914999999</v>
      </c>
      <c r="H40" s="276">
        <f t="shared" si="60"/>
        <v>859.93842159400003</v>
      </c>
      <c r="I40" s="276">
        <f t="shared" si="60"/>
        <v>891.75614319297779</v>
      </c>
      <c r="J40" s="276">
        <f t="shared" si="60"/>
        <v>490.91999999999996</v>
      </c>
      <c r="K40" s="276">
        <f t="shared" si="60"/>
        <v>629.63</v>
      </c>
      <c r="L40" s="276"/>
      <c r="M40" s="276">
        <f t="shared" si="60"/>
        <v>791.28349999999989</v>
      </c>
      <c r="N40" s="276"/>
      <c r="O40" s="276">
        <f t="shared" si="60"/>
        <v>830.0563914999999</v>
      </c>
      <c r="P40" s="276"/>
      <c r="Q40" s="276">
        <f t="shared" si="60"/>
        <v>859.93842159400003</v>
      </c>
      <c r="R40" s="276"/>
      <c r="S40" s="276">
        <f t="shared" si="60"/>
        <v>891.75614319297779</v>
      </c>
      <c r="T40" s="276">
        <f t="shared" si="60"/>
        <v>58.08</v>
      </c>
      <c r="U40" s="276">
        <f t="shared" si="60"/>
        <v>13.86</v>
      </c>
      <c r="V40" s="276">
        <f>U45+U46+U47+U48+U51+U52</f>
        <v>13.86</v>
      </c>
      <c r="W40" s="276">
        <f t="shared" si="60"/>
        <v>14.164920000000002</v>
      </c>
      <c r="X40" s="276">
        <f t="shared" si="60"/>
        <v>14.859001080000001</v>
      </c>
      <c r="Y40" s="276">
        <f t="shared" si="60"/>
        <v>15.393925118880002</v>
      </c>
      <c r="Z40" s="276">
        <f t="shared" si="60"/>
        <v>15.963500348278558</v>
      </c>
      <c r="AA40" s="276">
        <f t="shared" si="60"/>
        <v>222</v>
      </c>
      <c r="AB40" s="276">
        <f t="shared" si="60"/>
        <v>56</v>
      </c>
      <c r="AC40" s="276">
        <f t="shared" ref="AC40:AD40" si="61">SUM(AC42:AC57)</f>
        <v>56</v>
      </c>
      <c r="AD40" s="276">
        <f t="shared" si="61"/>
        <v>56</v>
      </c>
      <c r="AE40" s="276">
        <f t="shared" ref="AE40:AF40" si="62">SUM(AE42:AE57)</f>
        <v>56</v>
      </c>
      <c r="AF40" s="276">
        <f t="shared" si="62"/>
        <v>56</v>
      </c>
      <c r="AG40" s="277">
        <f>AM40*1000000/12/AA40</f>
        <v>7058.5996246246241</v>
      </c>
      <c r="AH40" s="277">
        <f>AN40*1000000/AB40/12</f>
        <v>5921.7261904761908</v>
      </c>
      <c r="AI40" s="277">
        <f>AO40*1000000/12/AC40</f>
        <v>6241.4994047619048</v>
      </c>
      <c r="AJ40" s="277">
        <f>AP40*1000000/12/AD40</f>
        <v>6665.9213642857158</v>
      </c>
      <c r="AK40" s="277">
        <f>AQ40*1000000/12/AE40</f>
        <v>7019.215196592857</v>
      </c>
      <c r="AL40" s="277">
        <f>AR40*1000000/12/AF40</f>
        <v>7391.2336020122793</v>
      </c>
      <c r="AM40" s="276">
        <f t="shared" si="60"/>
        <v>18.804109399999998</v>
      </c>
      <c r="AN40" s="276">
        <f t="shared" si="60"/>
        <v>3.9794</v>
      </c>
      <c r="AO40" s="276">
        <f t="shared" si="60"/>
        <v>4.1942876</v>
      </c>
      <c r="AP40" s="276">
        <f t="shared" si="60"/>
        <v>4.4794991568000011</v>
      </c>
      <c r="AQ40" s="276">
        <f t="shared" si="60"/>
        <v>4.7169126121103995</v>
      </c>
      <c r="AR40" s="276">
        <f t="shared" si="60"/>
        <v>4.9669089805522511</v>
      </c>
      <c r="AS40" s="294"/>
      <c r="AT40" s="294"/>
    </row>
    <row r="41" spans="1:46" s="23" customFormat="1" ht="15.75">
      <c r="A41" s="239" t="s">
        <v>224</v>
      </c>
      <c r="B41" s="239"/>
      <c r="C41" s="255"/>
      <c r="D41" s="265"/>
      <c r="E41" s="265"/>
      <c r="F41" s="265"/>
      <c r="G41" s="265"/>
      <c r="H41" s="265"/>
      <c r="I41" s="265"/>
      <c r="J41" s="265"/>
      <c r="K41" s="265"/>
      <c r="L41" s="293"/>
      <c r="M41" s="265"/>
      <c r="N41" s="293"/>
      <c r="O41" s="265"/>
      <c r="P41" s="293"/>
      <c r="Q41" s="265"/>
      <c r="R41" s="293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94"/>
      <c r="AT41" s="294"/>
    </row>
    <row r="42" spans="1:46" s="23" customFormat="1" ht="15.75">
      <c r="A42" s="238" t="s">
        <v>289</v>
      </c>
      <c r="B42" s="238"/>
      <c r="C42" s="255"/>
      <c r="D42" s="265">
        <f>J42</f>
        <v>0.35</v>
      </c>
      <c r="E42" s="265">
        <f t="shared" ref="E42" si="63">K42</f>
        <v>0</v>
      </c>
      <c r="F42" s="265">
        <f>M42</f>
        <v>0</v>
      </c>
      <c r="G42" s="265">
        <f>O42</f>
        <v>0</v>
      </c>
      <c r="H42" s="265">
        <f>Q42</f>
        <v>0</v>
      </c>
      <c r="I42" s="265">
        <f>S42</f>
        <v>0</v>
      </c>
      <c r="J42" s="265">
        <v>0.35</v>
      </c>
      <c r="K42" s="265"/>
      <c r="L42" s="293">
        <v>1.022</v>
      </c>
      <c r="M42" s="265">
        <f t="shared" ref="M42:M54" si="64">K42*L42</f>
        <v>0</v>
      </c>
      <c r="N42" s="293">
        <v>1.0489999999999999</v>
      </c>
      <c r="O42" s="265">
        <f t="shared" ref="O42:O54" si="65">M42*N42</f>
        <v>0</v>
      </c>
      <c r="P42" s="293">
        <v>1.036</v>
      </c>
      <c r="Q42" s="265">
        <f t="shared" ref="Q42:Q54" si="66">O42*P42</f>
        <v>0</v>
      </c>
      <c r="R42" s="293">
        <v>1.0369999999999999</v>
      </c>
      <c r="S42" s="265">
        <f t="shared" ref="S42:S54" si="67">Q42*R42</f>
        <v>0</v>
      </c>
      <c r="T42" s="265">
        <v>0.09</v>
      </c>
      <c r="U42" s="265">
        <v>0</v>
      </c>
      <c r="V42" s="265">
        <v>0</v>
      </c>
      <c r="W42" s="265">
        <f t="shared" ref="W42:W54" si="68">V42*1.022</f>
        <v>0</v>
      </c>
      <c r="X42" s="265">
        <f t="shared" ref="X42" si="69">W42*N42</f>
        <v>0</v>
      </c>
      <c r="Y42" s="265">
        <f t="shared" ref="Y42" si="70">X42*P42</f>
        <v>0</v>
      </c>
      <c r="Z42" s="265">
        <f t="shared" ref="Z42" si="71">Y42*R42</f>
        <v>0</v>
      </c>
      <c r="AA42" s="265">
        <v>3</v>
      </c>
      <c r="AB42" s="265"/>
      <c r="AC42" s="265"/>
      <c r="AD42" s="265"/>
      <c r="AE42" s="265"/>
      <c r="AF42" s="265"/>
      <c r="AG42" s="278">
        <f t="shared" ref="AG42" si="72">AM42*1000000/12/AA42</f>
        <v>7833.3055555555557</v>
      </c>
      <c r="AH42" s="278"/>
      <c r="AI42" s="278"/>
      <c r="AJ42" s="278"/>
      <c r="AK42" s="278"/>
      <c r="AL42" s="278"/>
      <c r="AM42" s="265">
        <v>0.281999</v>
      </c>
      <c r="AN42" s="265"/>
      <c r="AO42" s="265">
        <f t="shared" ref="AO42:AO57" si="73">AN42*105.4%</f>
        <v>0</v>
      </c>
      <c r="AP42" s="265">
        <f t="shared" ref="AP42:AP57" si="74">AO42*106.8%</f>
        <v>0</v>
      </c>
      <c r="AQ42" s="265">
        <f t="shared" ref="AQ42:AR42" si="75">AP42*105.3%</f>
        <v>0</v>
      </c>
      <c r="AR42" s="265">
        <f t="shared" si="75"/>
        <v>0</v>
      </c>
      <c r="AS42" s="294"/>
      <c r="AT42" s="294"/>
    </row>
    <row r="43" spans="1:46" s="23" customFormat="1" ht="15.75">
      <c r="A43" s="238" t="s">
        <v>290</v>
      </c>
      <c r="B43" s="238"/>
      <c r="C43" s="255"/>
      <c r="D43" s="265">
        <f t="shared" ref="D43:D57" si="76">J43</f>
        <v>0</v>
      </c>
      <c r="E43" s="265">
        <f t="shared" ref="E43:E57" si="77">K43</f>
        <v>0</v>
      </c>
      <c r="F43" s="265">
        <f t="shared" ref="F43:F57" si="78">M43</f>
        <v>0</v>
      </c>
      <c r="G43" s="265">
        <f t="shared" ref="G43:G57" si="79">O43</f>
        <v>0</v>
      </c>
      <c r="H43" s="265">
        <f t="shared" ref="H43:H57" si="80">Q43</f>
        <v>0</v>
      </c>
      <c r="I43" s="265">
        <f t="shared" ref="I43:I57" si="81">S43</f>
        <v>0</v>
      </c>
      <c r="J43" s="265"/>
      <c r="K43" s="265"/>
      <c r="L43" s="293">
        <v>1.022</v>
      </c>
      <c r="M43" s="265">
        <f t="shared" si="64"/>
        <v>0</v>
      </c>
      <c r="N43" s="293">
        <v>1.0489999999999999</v>
      </c>
      <c r="O43" s="265">
        <f t="shared" si="65"/>
        <v>0</v>
      </c>
      <c r="P43" s="293">
        <v>1.036</v>
      </c>
      <c r="Q43" s="265">
        <f t="shared" si="66"/>
        <v>0</v>
      </c>
      <c r="R43" s="293">
        <v>1.0369999999999999</v>
      </c>
      <c r="S43" s="265">
        <f t="shared" si="67"/>
        <v>0</v>
      </c>
      <c r="T43" s="265"/>
      <c r="U43" s="265">
        <v>0</v>
      </c>
      <c r="V43" s="265">
        <v>0</v>
      </c>
      <c r="W43" s="265">
        <f t="shared" si="68"/>
        <v>0</v>
      </c>
      <c r="X43" s="265">
        <f t="shared" ref="X43:X54" si="82">W43*N43</f>
        <v>0</v>
      </c>
      <c r="Y43" s="265">
        <f t="shared" ref="Y43:Y54" si="83">X43*P43</f>
        <v>0</v>
      </c>
      <c r="Z43" s="265">
        <f t="shared" ref="Z43:Z54" si="84">Y43*R43</f>
        <v>0</v>
      </c>
      <c r="AA43" s="265"/>
      <c r="AB43" s="265"/>
      <c r="AC43" s="265"/>
      <c r="AD43" s="265"/>
      <c r="AE43" s="265"/>
      <c r="AF43" s="265"/>
      <c r="AG43" s="278"/>
      <c r="AH43" s="278"/>
      <c r="AI43" s="278"/>
      <c r="AJ43" s="278"/>
      <c r="AK43" s="278"/>
      <c r="AL43" s="278"/>
      <c r="AM43" s="265"/>
      <c r="AN43" s="265"/>
      <c r="AO43" s="265">
        <f t="shared" si="73"/>
        <v>0</v>
      </c>
      <c r="AP43" s="265">
        <f t="shared" si="74"/>
        <v>0</v>
      </c>
      <c r="AQ43" s="265">
        <f t="shared" ref="AQ43:AR43" si="85">AP43*105.3%</f>
        <v>0</v>
      </c>
      <c r="AR43" s="265">
        <f t="shared" si="85"/>
        <v>0</v>
      </c>
      <c r="AS43" s="294"/>
      <c r="AT43" s="294"/>
    </row>
    <row r="44" spans="1:46" s="23" customFormat="1" ht="15.75">
      <c r="A44" s="238" t="s">
        <v>282</v>
      </c>
      <c r="B44" s="238" t="s">
        <v>437</v>
      </c>
      <c r="C44" s="255"/>
      <c r="D44" s="265">
        <f t="shared" si="76"/>
        <v>50.46</v>
      </c>
      <c r="E44" s="265">
        <f t="shared" si="77"/>
        <v>0</v>
      </c>
      <c r="F44" s="265">
        <f t="shared" si="78"/>
        <v>0</v>
      </c>
      <c r="G44" s="265">
        <f t="shared" si="79"/>
        <v>0</v>
      </c>
      <c r="H44" s="265">
        <f t="shared" si="80"/>
        <v>0</v>
      </c>
      <c r="I44" s="265">
        <f t="shared" si="81"/>
        <v>0</v>
      </c>
      <c r="J44" s="265">
        <v>50.46</v>
      </c>
      <c r="K44" s="265">
        <v>0</v>
      </c>
      <c r="L44" s="293">
        <v>1.022</v>
      </c>
      <c r="M44" s="265">
        <f t="shared" si="64"/>
        <v>0</v>
      </c>
      <c r="N44" s="293">
        <v>1.0489999999999999</v>
      </c>
      <c r="O44" s="265">
        <f t="shared" si="65"/>
        <v>0</v>
      </c>
      <c r="P44" s="293">
        <v>1.036</v>
      </c>
      <c r="Q44" s="265">
        <f t="shared" si="66"/>
        <v>0</v>
      </c>
      <c r="R44" s="293">
        <v>1.0369999999999999</v>
      </c>
      <c r="S44" s="265">
        <f t="shared" si="67"/>
        <v>0</v>
      </c>
      <c r="T44" s="265">
        <v>0.02</v>
      </c>
      <c r="U44" s="265">
        <v>0</v>
      </c>
      <c r="V44" s="265">
        <v>0</v>
      </c>
      <c r="W44" s="265">
        <f t="shared" si="68"/>
        <v>0</v>
      </c>
      <c r="X44" s="265">
        <f t="shared" si="82"/>
        <v>0</v>
      </c>
      <c r="Y44" s="265">
        <f t="shared" si="83"/>
        <v>0</v>
      </c>
      <c r="Z44" s="265">
        <f t="shared" si="84"/>
        <v>0</v>
      </c>
      <c r="AA44" s="265">
        <v>8</v>
      </c>
      <c r="AB44" s="265"/>
      <c r="AC44" s="265"/>
      <c r="AD44" s="265"/>
      <c r="AE44" s="265"/>
      <c r="AF44" s="265"/>
      <c r="AG44" s="278">
        <f t="shared" ref="AG44:AG54" si="86">AM44*1000000/12/AA44</f>
        <v>9468.7999999999993</v>
      </c>
      <c r="AH44" s="278"/>
      <c r="AI44" s="278"/>
      <c r="AJ44" s="278"/>
      <c r="AK44" s="278"/>
      <c r="AL44" s="278"/>
      <c r="AM44" s="265">
        <v>0.90900479999999995</v>
      </c>
      <c r="AN44" s="265"/>
      <c r="AO44" s="265">
        <f t="shared" si="73"/>
        <v>0</v>
      </c>
      <c r="AP44" s="265">
        <f t="shared" si="74"/>
        <v>0</v>
      </c>
      <c r="AQ44" s="265">
        <f t="shared" ref="AQ44:AR44" si="87">AP44*105.3%</f>
        <v>0</v>
      </c>
      <c r="AR44" s="265">
        <f t="shared" si="87"/>
        <v>0</v>
      </c>
      <c r="AS44" s="294"/>
      <c r="AT44" s="294"/>
    </row>
    <row r="45" spans="1:46" s="23" customFormat="1" ht="15.75">
      <c r="A45" s="238" t="s">
        <v>283</v>
      </c>
      <c r="B45" s="238"/>
      <c r="C45" s="255"/>
      <c r="D45" s="265">
        <f t="shared" si="76"/>
        <v>243.79</v>
      </c>
      <c r="E45" s="265">
        <f t="shared" si="77"/>
        <v>371.4</v>
      </c>
      <c r="F45" s="265">
        <f t="shared" si="78"/>
        <v>379.57079999999996</v>
      </c>
      <c r="G45" s="265">
        <f t="shared" si="79"/>
        <v>398.16976919999996</v>
      </c>
      <c r="H45" s="265">
        <f t="shared" si="80"/>
        <v>412.50388089119997</v>
      </c>
      <c r="I45" s="265">
        <f t="shared" si="81"/>
        <v>427.76652448417434</v>
      </c>
      <c r="J45" s="265">
        <v>243.79</v>
      </c>
      <c r="K45" s="265">
        <v>371.4</v>
      </c>
      <c r="L45" s="293">
        <v>1.022</v>
      </c>
      <c r="M45" s="265">
        <f t="shared" si="64"/>
        <v>379.57079999999996</v>
      </c>
      <c r="N45" s="293">
        <v>1.0489999999999999</v>
      </c>
      <c r="O45" s="265">
        <f t="shared" si="65"/>
        <v>398.16976919999996</v>
      </c>
      <c r="P45" s="293">
        <v>1.036</v>
      </c>
      <c r="Q45" s="265">
        <f t="shared" si="66"/>
        <v>412.50388089119997</v>
      </c>
      <c r="R45" s="293">
        <v>1.0369999999999999</v>
      </c>
      <c r="S45" s="265">
        <f t="shared" si="67"/>
        <v>427.76652448417434</v>
      </c>
      <c r="T45" s="265">
        <v>52.88</v>
      </c>
      <c r="U45" s="265">
        <v>1.06</v>
      </c>
      <c r="V45" s="265">
        <v>1.06</v>
      </c>
      <c r="W45" s="265">
        <f t="shared" si="68"/>
        <v>1.0833200000000001</v>
      </c>
      <c r="X45" s="265">
        <f t="shared" si="82"/>
        <v>1.13640268</v>
      </c>
      <c r="Y45" s="265">
        <f t="shared" si="83"/>
        <v>1.17731317648</v>
      </c>
      <c r="Z45" s="265">
        <f t="shared" si="84"/>
        <v>1.22087376400976</v>
      </c>
      <c r="AA45" s="265">
        <v>12</v>
      </c>
      <c r="AB45" s="265">
        <v>12</v>
      </c>
      <c r="AC45" s="265">
        <v>12</v>
      </c>
      <c r="AD45" s="265">
        <v>12</v>
      </c>
      <c r="AE45" s="265">
        <v>12</v>
      </c>
      <c r="AF45" s="265">
        <v>12</v>
      </c>
      <c r="AG45" s="278">
        <f t="shared" si="86"/>
        <v>6112.5</v>
      </c>
      <c r="AH45" s="278">
        <f t="shared" ref="AH45:AH52" si="88">AN45*1000000/AB45/12</f>
        <v>6820.1388888888896</v>
      </c>
      <c r="AI45" s="278">
        <f t="shared" ref="AI45:AI52" si="89">AO45*1000000/12/AC45</f>
        <v>7188.42638888889</v>
      </c>
      <c r="AJ45" s="278">
        <f t="shared" ref="AJ45:AJ52" si="90">AP45*1000000/12/AD45</f>
        <v>7677.2393833333344</v>
      </c>
      <c r="AK45" s="278">
        <f t="shared" ref="AK45:AK52" si="91">AQ45*1000000/12/AE45</f>
        <v>8084.1330706500012</v>
      </c>
      <c r="AL45" s="278">
        <f t="shared" ref="AL45:AL52" si="92">AR45*1000000/12/AF45</f>
        <v>8512.59212339445</v>
      </c>
      <c r="AM45" s="265">
        <v>0.88019999999999998</v>
      </c>
      <c r="AN45" s="265">
        <v>0.98209999999999997</v>
      </c>
      <c r="AO45" s="265">
        <f t="shared" si="73"/>
        <v>1.0351334000000001</v>
      </c>
      <c r="AP45" s="265">
        <f t="shared" si="74"/>
        <v>1.1055224712000002</v>
      </c>
      <c r="AQ45" s="265">
        <f t="shared" ref="AQ45:AR45" si="93">AP45*105.3%</f>
        <v>1.1641151621736001</v>
      </c>
      <c r="AR45" s="265">
        <f t="shared" si="93"/>
        <v>1.2258132657688008</v>
      </c>
      <c r="AS45" s="294"/>
      <c r="AT45" s="294"/>
    </row>
    <row r="46" spans="1:46" s="23" customFormat="1" ht="15.75">
      <c r="A46" s="238" t="s">
        <v>284</v>
      </c>
      <c r="B46" s="238" t="s">
        <v>449</v>
      </c>
      <c r="C46" s="255"/>
      <c r="D46" s="265">
        <f t="shared" si="76"/>
        <v>0</v>
      </c>
      <c r="E46" s="265">
        <f t="shared" si="77"/>
        <v>103.3</v>
      </c>
      <c r="F46" s="265">
        <f t="shared" si="78"/>
        <v>253.37424000000001</v>
      </c>
      <c r="G46" s="265">
        <f t="shared" si="79"/>
        <v>265.78957775999999</v>
      </c>
      <c r="H46" s="265">
        <f t="shared" si="80"/>
        <v>275.35800255935999</v>
      </c>
      <c r="I46" s="265">
        <f t="shared" si="81"/>
        <v>285.54624865405628</v>
      </c>
      <c r="J46" s="265"/>
      <c r="K46" s="265">
        <v>103.3</v>
      </c>
      <c r="L46" s="293">
        <v>1.022</v>
      </c>
      <c r="M46" s="265">
        <f>(K46/5*12)*L46</f>
        <v>253.37424000000001</v>
      </c>
      <c r="N46" s="293">
        <v>1.0489999999999999</v>
      </c>
      <c r="O46" s="265">
        <f t="shared" si="65"/>
        <v>265.78957775999999</v>
      </c>
      <c r="P46" s="293">
        <v>1.036</v>
      </c>
      <c r="Q46" s="265">
        <f t="shared" si="66"/>
        <v>275.35800255935999</v>
      </c>
      <c r="R46" s="293">
        <v>1.0369999999999999</v>
      </c>
      <c r="S46" s="265">
        <f t="shared" si="67"/>
        <v>285.54624865405628</v>
      </c>
      <c r="T46" s="265"/>
      <c r="U46" s="265">
        <v>0.7</v>
      </c>
      <c r="V46" s="265">
        <v>0.7</v>
      </c>
      <c r="W46" s="265">
        <f t="shared" si="68"/>
        <v>0.71539999999999992</v>
      </c>
      <c r="X46" s="265">
        <f t="shared" si="82"/>
        <v>0.75045459999999986</v>
      </c>
      <c r="Y46" s="265">
        <f t="shared" si="83"/>
        <v>0.77747096559999984</v>
      </c>
      <c r="Z46" s="265">
        <f t="shared" si="84"/>
        <v>0.80623739132719974</v>
      </c>
      <c r="AA46" s="265"/>
      <c r="AB46" s="265">
        <v>3</v>
      </c>
      <c r="AC46" s="265">
        <v>3</v>
      </c>
      <c r="AD46" s="265">
        <v>3</v>
      </c>
      <c r="AE46" s="265">
        <v>3</v>
      </c>
      <c r="AF46" s="265">
        <v>3</v>
      </c>
      <c r="AG46" s="278"/>
      <c r="AH46" s="278">
        <f t="shared" si="88"/>
        <v>2430.5555555555557</v>
      </c>
      <c r="AI46" s="278">
        <f t="shared" si="89"/>
        <v>2561.8055555555557</v>
      </c>
      <c r="AJ46" s="278">
        <f t="shared" si="90"/>
        <v>2736.0083333333332</v>
      </c>
      <c r="AK46" s="278">
        <f t="shared" si="91"/>
        <v>2881.0167750000005</v>
      </c>
      <c r="AL46" s="278">
        <f t="shared" si="92"/>
        <v>3033.7106640750003</v>
      </c>
      <c r="AM46" s="265"/>
      <c r="AN46" s="265">
        <v>8.7499999999999994E-2</v>
      </c>
      <c r="AO46" s="265">
        <f t="shared" si="73"/>
        <v>9.2225000000000001E-2</v>
      </c>
      <c r="AP46" s="265">
        <f t="shared" si="74"/>
        <v>9.8496300000000009E-2</v>
      </c>
      <c r="AQ46" s="265">
        <f t="shared" ref="AQ46:AR46" si="94">AP46*105.3%</f>
        <v>0.10371660390000001</v>
      </c>
      <c r="AR46" s="265">
        <f t="shared" si="94"/>
        <v>0.10921358390670001</v>
      </c>
      <c r="AS46" s="294"/>
      <c r="AT46" s="294"/>
    </row>
    <row r="47" spans="1:46" s="23" customFormat="1" ht="15.75">
      <c r="A47" s="238" t="s">
        <v>285</v>
      </c>
      <c r="B47" s="238"/>
      <c r="C47" s="255"/>
      <c r="D47" s="265">
        <f t="shared" si="76"/>
        <v>0</v>
      </c>
      <c r="E47" s="265">
        <f t="shared" si="77"/>
        <v>51.13</v>
      </c>
      <c r="F47" s="265">
        <f t="shared" si="78"/>
        <v>52.254860000000001</v>
      </c>
      <c r="G47" s="265">
        <f t="shared" si="79"/>
        <v>54.815348139999998</v>
      </c>
      <c r="H47" s="265">
        <f t="shared" si="80"/>
        <v>56.788700673039997</v>
      </c>
      <c r="I47" s="265">
        <f t="shared" si="81"/>
        <v>58.889882597942474</v>
      </c>
      <c r="J47" s="265"/>
      <c r="K47" s="265">
        <v>51.13</v>
      </c>
      <c r="L47" s="293">
        <v>1.022</v>
      </c>
      <c r="M47" s="265">
        <f t="shared" si="64"/>
        <v>52.254860000000001</v>
      </c>
      <c r="N47" s="293">
        <v>1.0489999999999999</v>
      </c>
      <c r="O47" s="265">
        <f t="shared" si="65"/>
        <v>54.815348139999998</v>
      </c>
      <c r="P47" s="293">
        <v>1.036</v>
      </c>
      <c r="Q47" s="265">
        <f t="shared" si="66"/>
        <v>56.788700673039997</v>
      </c>
      <c r="R47" s="293">
        <v>1.0369999999999999</v>
      </c>
      <c r="S47" s="265">
        <f t="shared" si="67"/>
        <v>58.889882597942474</v>
      </c>
      <c r="T47" s="265"/>
      <c r="U47" s="265">
        <v>0.7</v>
      </c>
      <c r="V47" s="265">
        <v>0.7</v>
      </c>
      <c r="W47" s="265">
        <f t="shared" si="68"/>
        <v>0.71539999999999992</v>
      </c>
      <c r="X47" s="265">
        <f t="shared" si="82"/>
        <v>0.75045459999999986</v>
      </c>
      <c r="Y47" s="265">
        <f t="shared" si="83"/>
        <v>0.77747096559999984</v>
      </c>
      <c r="Z47" s="265">
        <f t="shared" si="84"/>
        <v>0.80623739132719974</v>
      </c>
      <c r="AA47" s="265"/>
      <c r="AB47" s="265">
        <v>7</v>
      </c>
      <c r="AC47" s="265">
        <v>7</v>
      </c>
      <c r="AD47" s="265">
        <v>7</v>
      </c>
      <c r="AE47" s="265">
        <v>7</v>
      </c>
      <c r="AF47" s="265">
        <v>7</v>
      </c>
      <c r="AG47" s="278"/>
      <c r="AH47" s="278">
        <f t="shared" si="88"/>
        <v>9666.6666666666661</v>
      </c>
      <c r="AI47" s="278">
        <f t="shared" si="89"/>
        <v>10188.666666666668</v>
      </c>
      <c r="AJ47" s="278">
        <f t="shared" si="90"/>
        <v>10881.496000000001</v>
      </c>
      <c r="AK47" s="278">
        <f t="shared" si="91"/>
        <v>11458.215288000001</v>
      </c>
      <c r="AL47" s="278">
        <f t="shared" si="92"/>
        <v>12065.500698263999</v>
      </c>
      <c r="AM47" s="265"/>
      <c r="AN47" s="265">
        <v>0.81200000000000006</v>
      </c>
      <c r="AO47" s="265">
        <f t="shared" si="73"/>
        <v>0.85584800000000005</v>
      </c>
      <c r="AP47" s="265">
        <f t="shared" si="74"/>
        <v>0.91404566400000009</v>
      </c>
      <c r="AQ47" s="265">
        <f t="shared" ref="AQ47:AR47" si="95">AP47*105.3%</f>
        <v>0.96249008419199999</v>
      </c>
      <c r="AR47" s="265">
        <f t="shared" si="95"/>
        <v>1.0135020586541759</v>
      </c>
      <c r="AS47" s="294"/>
      <c r="AT47" s="294"/>
    </row>
    <row r="48" spans="1:46" s="23" customFormat="1" ht="15.75">
      <c r="A48" s="238" t="s">
        <v>286</v>
      </c>
      <c r="B48" s="238"/>
      <c r="C48" s="255"/>
      <c r="D48" s="265">
        <f t="shared" si="76"/>
        <v>0</v>
      </c>
      <c r="E48" s="265">
        <f t="shared" si="77"/>
        <v>56</v>
      </c>
      <c r="F48" s="265">
        <f t="shared" si="78"/>
        <v>57.231999999999999</v>
      </c>
      <c r="G48" s="265">
        <f t="shared" si="79"/>
        <v>60.036367999999996</v>
      </c>
      <c r="H48" s="265">
        <f t="shared" si="80"/>
        <v>62.197677247999998</v>
      </c>
      <c r="I48" s="265">
        <f t="shared" si="81"/>
        <v>64.498991306175995</v>
      </c>
      <c r="J48" s="265"/>
      <c r="K48" s="265">
        <v>56</v>
      </c>
      <c r="L48" s="293">
        <v>1.022</v>
      </c>
      <c r="M48" s="265">
        <f t="shared" si="64"/>
        <v>57.231999999999999</v>
      </c>
      <c r="N48" s="293">
        <v>1.0489999999999999</v>
      </c>
      <c r="O48" s="265">
        <f t="shared" si="65"/>
        <v>60.036367999999996</v>
      </c>
      <c r="P48" s="293">
        <v>1.036</v>
      </c>
      <c r="Q48" s="265">
        <f t="shared" si="66"/>
        <v>62.197677247999998</v>
      </c>
      <c r="R48" s="293">
        <v>1.0369999999999999</v>
      </c>
      <c r="S48" s="265">
        <f t="shared" si="67"/>
        <v>64.498991306175995</v>
      </c>
      <c r="T48" s="265"/>
      <c r="U48" s="265">
        <v>4.1500000000000004</v>
      </c>
      <c r="V48" s="265">
        <v>4.1500000000000004</v>
      </c>
      <c r="W48" s="265">
        <f t="shared" si="68"/>
        <v>4.2413000000000007</v>
      </c>
      <c r="X48" s="265">
        <f t="shared" si="82"/>
        <v>4.4491237000000003</v>
      </c>
      <c r="Y48" s="265">
        <f t="shared" si="83"/>
        <v>4.6092921532000002</v>
      </c>
      <c r="Z48" s="265">
        <f t="shared" si="84"/>
        <v>4.7798359628683995</v>
      </c>
      <c r="AA48" s="265">
        <v>0</v>
      </c>
      <c r="AB48" s="265">
        <v>28</v>
      </c>
      <c r="AC48" s="265">
        <v>28</v>
      </c>
      <c r="AD48" s="265">
        <v>28</v>
      </c>
      <c r="AE48" s="265">
        <v>28</v>
      </c>
      <c r="AF48" s="265">
        <v>28</v>
      </c>
      <c r="AG48" s="278"/>
      <c r="AH48" s="278">
        <f t="shared" si="88"/>
        <v>4247.0238095238101</v>
      </c>
      <c r="AI48" s="278">
        <f t="shared" si="89"/>
        <v>4476.3630952380963</v>
      </c>
      <c r="AJ48" s="278">
        <f t="shared" si="90"/>
        <v>4780.7557857142865</v>
      </c>
      <c r="AK48" s="278">
        <f t="shared" si="91"/>
        <v>5034.1358423571428</v>
      </c>
      <c r="AL48" s="278">
        <f t="shared" si="92"/>
        <v>5300.9450420020712</v>
      </c>
      <c r="AM48" s="265"/>
      <c r="AN48" s="265">
        <v>1.427</v>
      </c>
      <c r="AO48" s="265">
        <f t="shared" si="73"/>
        <v>1.5040580000000001</v>
      </c>
      <c r="AP48" s="265">
        <f t="shared" si="74"/>
        <v>1.6063339440000002</v>
      </c>
      <c r="AQ48" s="265">
        <f t="shared" ref="AQ48:AR48" si="96">AP48*105.3%</f>
        <v>1.691469643032</v>
      </c>
      <c r="AR48" s="265">
        <f t="shared" si="96"/>
        <v>1.7811175341126959</v>
      </c>
      <c r="AS48" s="294"/>
      <c r="AT48" s="294"/>
    </row>
    <row r="49" spans="1:46" s="23" customFormat="1" ht="16.5" customHeight="1">
      <c r="A49" s="238" t="s">
        <v>291</v>
      </c>
      <c r="B49" s="238" t="s">
        <v>450</v>
      </c>
      <c r="C49" s="255"/>
      <c r="D49" s="265">
        <f t="shared" si="76"/>
        <v>11.33</v>
      </c>
      <c r="E49" s="265">
        <f t="shared" si="77"/>
        <v>0</v>
      </c>
      <c r="F49" s="265">
        <f t="shared" si="78"/>
        <v>0</v>
      </c>
      <c r="G49" s="265">
        <f t="shared" si="79"/>
        <v>0</v>
      </c>
      <c r="H49" s="265">
        <f t="shared" si="80"/>
        <v>0</v>
      </c>
      <c r="I49" s="265">
        <f t="shared" si="81"/>
        <v>0</v>
      </c>
      <c r="J49" s="265">
        <v>11.33</v>
      </c>
      <c r="K49" s="265"/>
      <c r="L49" s="293">
        <v>1.022</v>
      </c>
      <c r="M49" s="265">
        <f t="shared" si="64"/>
        <v>0</v>
      </c>
      <c r="N49" s="293">
        <v>1.0489999999999999</v>
      </c>
      <c r="O49" s="265">
        <f t="shared" si="65"/>
        <v>0</v>
      </c>
      <c r="P49" s="293">
        <v>1.036</v>
      </c>
      <c r="Q49" s="265">
        <f t="shared" si="66"/>
        <v>0</v>
      </c>
      <c r="R49" s="293">
        <v>1.0369999999999999</v>
      </c>
      <c r="S49" s="265">
        <f t="shared" si="67"/>
        <v>0</v>
      </c>
      <c r="T49" s="265">
        <v>0.75</v>
      </c>
      <c r="U49" s="265"/>
      <c r="V49" s="265"/>
      <c r="W49" s="265">
        <f t="shared" si="68"/>
        <v>0</v>
      </c>
      <c r="X49" s="265">
        <f t="shared" si="82"/>
        <v>0</v>
      </c>
      <c r="Y49" s="265">
        <f t="shared" si="83"/>
        <v>0</v>
      </c>
      <c r="Z49" s="265">
        <f t="shared" si="84"/>
        <v>0</v>
      </c>
      <c r="AA49" s="265">
        <v>8</v>
      </c>
      <c r="AB49" s="265"/>
      <c r="AC49" s="265"/>
      <c r="AD49" s="265"/>
      <c r="AE49" s="265"/>
      <c r="AF49" s="265"/>
      <c r="AG49" s="278">
        <f t="shared" si="86"/>
        <v>9802.1</v>
      </c>
      <c r="AH49" s="278"/>
      <c r="AI49" s="278"/>
      <c r="AJ49" s="278"/>
      <c r="AK49" s="278"/>
      <c r="AL49" s="278"/>
      <c r="AM49" s="265">
        <v>0.94100159999999999</v>
      </c>
      <c r="AN49" s="265"/>
      <c r="AO49" s="265">
        <f t="shared" si="73"/>
        <v>0</v>
      </c>
      <c r="AP49" s="265">
        <f t="shared" si="74"/>
        <v>0</v>
      </c>
      <c r="AQ49" s="265">
        <f t="shared" ref="AQ49:AR49" si="97">AP49*105.3%</f>
        <v>0</v>
      </c>
      <c r="AR49" s="265">
        <f t="shared" si="97"/>
        <v>0</v>
      </c>
      <c r="AS49" s="294"/>
      <c r="AT49" s="294"/>
    </row>
    <row r="50" spans="1:46" s="23" customFormat="1" ht="20.25" customHeight="1">
      <c r="A50" s="238" t="s">
        <v>281</v>
      </c>
      <c r="B50" s="238"/>
      <c r="C50" s="255"/>
      <c r="D50" s="265">
        <f t="shared" si="76"/>
        <v>67.09</v>
      </c>
      <c r="E50" s="265">
        <f t="shared" si="77"/>
        <v>0</v>
      </c>
      <c r="F50" s="265">
        <f t="shared" si="78"/>
        <v>0</v>
      </c>
      <c r="G50" s="265">
        <f t="shared" si="79"/>
        <v>0</v>
      </c>
      <c r="H50" s="265">
        <f t="shared" si="80"/>
        <v>0</v>
      </c>
      <c r="I50" s="265">
        <f t="shared" si="81"/>
        <v>0</v>
      </c>
      <c r="J50" s="265">
        <v>67.09</v>
      </c>
      <c r="K50" s="265"/>
      <c r="L50" s="293">
        <v>1.022</v>
      </c>
      <c r="M50" s="265">
        <f t="shared" si="64"/>
        <v>0</v>
      </c>
      <c r="N50" s="293">
        <v>1.0489999999999999</v>
      </c>
      <c r="O50" s="265">
        <f t="shared" si="65"/>
        <v>0</v>
      </c>
      <c r="P50" s="293">
        <v>1.036</v>
      </c>
      <c r="Q50" s="265">
        <f t="shared" si="66"/>
        <v>0</v>
      </c>
      <c r="R50" s="293">
        <v>1.0369999999999999</v>
      </c>
      <c r="S50" s="265">
        <f t="shared" si="67"/>
        <v>0</v>
      </c>
      <c r="T50" s="265">
        <v>0.45</v>
      </c>
      <c r="U50" s="265"/>
      <c r="V50" s="265"/>
      <c r="W50" s="265">
        <f t="shared" si="68"/>
        <v>0</v>
      </c>
      <c r="X50" s="265">
        <f t="shared" si="82"/>
        <v>0</v>
      </c>
      <c r="Y50" s="265">
        <f t="shared" si="83"/>
        <v>0</v>
      </c>
      <c r="Z50" s="265">
        <f t="shared" si="84"/>
        <v>0</v>
      </c>
      <c r="AA50" s="265">
        <v>157</v>
      </c>
      <c r="AB50" s="265"/>
      <c r="AC50" s="265">
        <v>0</v>
      </c>
      <c r="AD50" s="265"/>
      <c r="AE50" s="265"/>
      <c r="AF50" s="265"/>
      <c r="AG50" s="278">
        <f t="shared" si="86"/>
        <v>6721.5997876857755</v>
      </c>
      <c r="AH50" s="278"/>
      <c r="AI50" s="278"/>
      <c r="AJ50" s="278"/>
      <c r="AK50" s="278"/>
      <c r="AL50" s="278"/>
      <c r="AM50" s="265">
        <v>12.663494</v>
      </c>
      <c r="AN50" s="265"/>
      <c r="AO50" s="265">
        <f t="shared" si="73"/>
        <v>0</v>
      </c>
      <c r="AP50" s="265">
        <f t="shared" si="74"/>
        <v>0</v>
      </c>
      <c r="AQ50" s="265">
        <f t="shared" ref="AQ50:AR50" si="98">AP50*105.3%</f>
        <v>0</v>
      </c>
      <c r="AR50" s="265">
        <f t="shared" si="98"/>
        <v>0</v>
      </c>
      <c r="AS50" s="294"/>
      <c r="AT50" s="294"/>
    </row>
    <row r="51" spans="1:46" s="23" customFormat="1" ht="15.75">
      <c r="A51" s="238" t="s">
        <v>287</v>
      </c>
      <c r="B51" s="238"/>
      <c r="C51" s="255"/>
      <c r="D51" s="265">
        <f t="shared" si="76"/>
        <v>22.28</v>
      </c>
      <c r="E51" s="265">
        <v>13.4</v>
      </c>
      <c r="F51" s="265">
        <f t="shared" si="78"/>
        <v>13.694800000000001</v>
      </c>
      <c r="G51" s="265">
        <f t="shared" si="79"/>
        <v>14.365845199999999</v>
      </c>
      <c r="H51" s="265">
        <f t="shared" si="80"/>
        <v>14.883015627199999</v>
      </c>
      <c r="I51" s="265">
        <f t="shared" si="81"/>
        <v>15.433687205406398</v>
      </c>
      <c r="J51" s="265">
        <v>22.28</v>
      </c>
      <c r="K51" s="265">
        <v>13.4</v>
      </c>
      <c r="L51" s="293">
        <v>1.022</v>
      </c>
      <c r="M51" s="265">
        <f t="shared" si="64"/>
        <v>13.694800000000001</v>
      </c>
      <c r="N51" s="293">
        <v>1.0489999999999999</v>
      </c>
      <c r="O51" s="265">
        <f t="shared" si="65"/>
        <v>14.365845199999999</v>
      </c>
      <c r="P51" s="293">
        <v>1.036</v>
      </c>
      <c r="Q51" s="265">
        <f t="shared" si="66"/>
        <v>14.883015627199999</v>
      </c>
      <c r="R51" s="293">
        <v>1.0369999999999999</v>
      </c>
      <c r="S51" s="265">
        <f t="shared" si="67"/>
        <v>15.433687205406398</v>
      </c>
      <c r="T51" s="265">
        <v>2.5299999999999998</v>
      </c>
      <c r="U51" s="265">
        <v>0.85</v>
      </c>
      <c r="V51" s="265">
        <v>0.85</v>
      </c>
      <c r="W51" s="265">
        <f t="shared" si="68"/>
        <v>0.86870000000000003</v>
      </c>
      <c r="X51" s="265">
        <f t="shared" si="82"/>
        <v>0.91126629999999997</v>
      </c>
      <c r="Y51" s="265">
        <f t="shared" si="83"/>
        <v>0.94407188679999998</v>
      </c>
      <c r="Z51" s="265">
        <f t="shared" si="84"/>
        <v>0.97900254661159991</v>
      </c>
      <c r="AA51" s="265">
        <v>21</v>
      </c>
      <c r="AB51" s="265">
        <v>4</v>
      </c>
      <c r="AC51" s="265">
        <v>4</v>
      </c>
      <c r="AD51" s="265">
        <v>4</v>
      </c>
      <c r="AE51" s="265">
        <v>4</v>
      </c>
      <c r="AF51" s="265">
        <v>4</v>
      </c>
      <c r="AG51" s="278">
        <f t="shared" si="86"/>
        <v>7666.6984126984125</v>
      </c>
      <c r="AH51" s="278">
        <f t="shared" si="88"/>
        <v>9600</v>
      </c>
      <c r="AI51" s="278">
        <f t="shared" si="89"/>
        <v>10118.4</v>
      </c>
      <c r="AJ51" s="278">
        <f t="shared" si="90"/>
        <v>10806.4512</v>
      </c>
      <c r="AK51" s="278">
        <f t="shared" si="91"/>
        <v>11379.193113599998</v>
      </c>
      <c r="AL51" s="278">
        <f t="shared" si="92"/>
        <v>11982.290348620796</v>
      </c>
      <c r="AM51" s="265">
        <v>1.9320079999999999</v>
      </c>
      <c r="AN51" s="265">
        <v>0.46079999999999999</v>
      </c>
      <c r="AO51" s="265">
        <f t="shared" si="73"/>
        <v>0.48568319999999998</v>
      </c>
      <c r="AP51" s="265">
        <f t="shared" si="74"/>
        <v>0.51870965759999998</v>
      </c>
      <c r="AQ51" s="265">
        <f t="shared" ref="AQ51:AR51" si="99">AP51*105.3%</f>
        <v>0.5462012694527999</v>
      </c>
      <c r="AR51" s="265">
        <f t="shared" si="99"/>
        <v>0.57514993673379822</v>
      </c>
      <c r="AS51" s="294"/>
      <c r="AT51" s="294"/>
    </row>
    <row r="52" spans="1:46" s="23" customFormat="1" ht="15.75">
      <c r="A52" s="238" t="s">
        <v>288</v>
      </c>
      <c r="B52" s="238"/>
      <c r="C52" s="255"/>
      <c r="D52" s="265">
        <f t="shared" si="76"/>
        <v>91.7</v>
      </c>
      <c r="E52" s="265">
        <f t="shared" si="77"/>
        <v>34.4</v>
      </c>
      <c r="F52" s="265">
        <f t="shared" si="78"/>
        <v>35.156799999999997</v>
      </c>
      <c r="G52" s="265">
        <f t="shared" si="79"/>
        <v>36.879483199999996</v>
      </c>
      <c r="H52" s="265">
        <f t="shared" si="80"/>
        <v>38.207144595199999</v>
      </c>
      <c r="I52" s="265">
        <f t="shared" si="81"/>
        <v>39.620808945222393</v>
      </c>
      <c r="J52" s="265">
        <v>91.7</v>
      </c>
      <c r="K52" s="265">
        <v>34.4</v>
      </c>
      <c r="L52" s="293">
        <v>1.022</v>
      </c>
      <c r="M52" s="265">
        <f t="shared" si="64"/>
        <v>35.156799999999997</v>
      </c>
      <c r="N52" s="293">
        <v>1.0489999999999999</v>
      </c>
      <c r="O52" s="265">
        <f t="shared" si="65"/>
        <v>36.879483199999996</v>
      </c>
      <c r="P52" s="293">
        <v>1.036</v>
      </c>
      <c r="Q52" s="265">
        <f t="shared" si="66"/>
        <v>38.207144595199999</v>
      </c>
      <c r="R52" s="293">
        <v>1.0369999999999999</v>
      </c>
      <c r="S52" s="265">
        <f t="shared" si="67"/>
        <v>39.620808945222393</v>
      </c>
      <c r="T52" s="265">
        <v>1.05</v>
      </c>
      <c r="U52" s="265">
        <v>6.4</v>
      </c>
      <c r="V52" s="265">
        <v>6.4</v>
      </c>
      <c r="W52" s="265">
        <f t="shared" si="68"/>
        <v>6.5408000000000008</v>
      </c>
      <c r="X52" s="265">
        <f t="shared" si="82"/>
        <v>6.8612992000000004</v>
      </c>
      <c r="Y52" s="265">
        <f t="shared" si="83"/>
        <v>7.108305971200001</v>
      </c>
      <c r="Z52" s="265">
        <f t="shared" si="84"/>
        <v>7.3713132921344</v>
      </c>
      <c r="AA52" s="265">
        <v>4</v>
      </c>
      <c r="AB52" s="265">
        <v>2</v>
      </c>
      <c r="AC52" s="265">
        <v>2</v>
      </c>
      <c r="AD52" s="265">
        <v>2</v>
      </c>
      <c r="AE52" s="265">
        <v>2</v>
      </c>
      <c r="AF52" s="265">
        <v>2</v>
      </c>
      <c r="AG52" s="278">
        <f t="shared" si="86"/>
        <v>11375</v>
      </c>
      <c r="AH52" s="278">
        <f t="shared" si="88"/>
        <v>8750</v>
      </c>
      <c r="AI52" s="278">
        <f t="shared" si="89"/>
        <v>9222.5</v>
      </c>
      <c r="AJ52" s="278">
        <f t="shared" si="90"/>
        <v>9849.630000000001</v>
      </c>
      <c r="AK52" s="278">
        <f t="shared" si="91"/>
        <v>10371.660389999999</v>
      </c>
      <c r="AL52" s="278">
        <f t="shared" si="92"/>
        <v>10921.358390670001</v>
      </c>
      <c r="AM52" s="265">
        <v>0.54600000000000004</v>
      </c>
      <c r="AN52" s="265">
        <v>0.21</v>
      </c>
      <c r="AO52" s="265">
        <f t="shared" si="73"/>
        <v>0.22134000000000001</v>
      </c>
      <c r="AP52" s="265">
        <f t="shared" si="74"/>
        <v>0.23639112000000001</v>
      </c>
      <c r="AQ52" s="265">
        <f t="shared" ref="AQ52:AR52" si="100">AP52*105.3%</f>
        <v>0.24891984936</v>
      </c>
      <c r="AR52" s="265">
        <f t="shared" si="100"/>
        <v>0.26211260137608</v>
      </c>
      <c r="AS52" s="294"/>
      <c r="AT52" s="294"/>
    </row>
    <row r="53" spans="1:46" s="23" customFormat="1" ht="15.75">
      <c r="A53" s="238" t="s">
        <v>292</v>
      </c>
      <c r="B53" s="238"/>
      <c r="C53" s="255"/>
      <c r="D53" s="265">
        <f t="shared" si="76"/>
        <v>0</v>
      </c>
      <c r="E53" s="265">
        <f t="shared" si="77"/>
        <v>0</v>
      </c>
      <c r="F53" s="265">
        <f t="shared" si="78"/>
        <v>0</v>
      </c>
      <c r="G53" s="265">
        <f t="shared" si="79"/>
        <v>0</v>
      </c>
      <c r="H53" s="265">
        <f t="shared" si="80"/>
        <v>0</v>
      </c>
      <c r="I53" s="265">
        <f t="shared" si="81"/>
        <v>0</v>
      </c>
      <c r="J53" s="265"/>
      <c r="K53" s="265"/>
      <c r="L53" s="293">
        <v>1.022</v>
      </c>
      <c r="M53" s="265">
        <f t="shared" si="64"/>
        <v>0</v>
      </c>
      <c r="N53" s="293">
        <v>1.0489999999999999</v>
      </c>
      <c r="O53" s="265">
        <f t="shared" si="65"/>
        <v>0</v>
      </c>
      <c r="P53" s="293">
        <v>1.036</v>
      </c>
      <c r="Q53" s="265">
        <f t="shared" si="66"/>
        <v>0</v>
      </c>
      <c r="R53" s="293">
        <v>1.0369999999999999</v>
      </c>
      <c r="S53" s="265">
        <f t="shared" si="67"/>
        <v>0</v>
      </c>
      <c r="T53" s="265">
        <v>0.19</v>
      </c>
      <c r="U53" s="265"/>
      <c r="V53" s="265"/>
      <c r="W53" s="265">
        <f t="shared" si="68"/>
        <v>0</v>
      </c>
      <c r="X53" s="265">
        <f t="shared" si="82"/>
        <v>0</v>
      </c>
      <c r="Y53" s="265">
        <f t="shared" si="83"/>
        <v>0</v>
      </c>
      <c r="Z53" s="265">
        <f t="shared" si="84"/>
        <v>0</v>
      </c>
      <c r="AA53" s="265">
        <v>5</v>
      </c>
      <c r="AB53" s="265"/>
      <c r="AC53" s="265"/>
      <c r="AD53" s="265"/>
      <c r="AE53" s="265"/>
      <c r="AF53" s="265"/>
      <c r="AG53" s="278">
        <f t="shared" si="86"/>
        <v>4506.7</v>
      </c>
      <c r="AH53" s="278"/>
      <c r="AI53" s="278"/>
      <c r="AJ53" s="278"/>
      <c r="AK53" s="278"/>
      <c r="AL53" s="278"/>
      <c r="AM53" s="265">
        <v>0.27040199999999998</v>
      </c>
      <c r="AN53" s="265"/>
      <c r="AO53" s="265">
        <f t="shared" si="73"/>
        <v>0</v>
      </c>
      <c r="AP53" s="265">
        <f t="shared" si="74"/>
        <v>0</v>
      </c>
      <c r="AQ53" s="265">
        <f t="shared" ref="AQ53:AR53" si="101">AP53*105.3%</f>
        <v>0</v>
      </c>
      <c r="AR53" s="265">
        <f t="shared" si="101"/>
        <v>0</v>
      </c>
      <c r="AS53" s="294"/>
      <c r="AT53" s="294"/>
    </row>
    <row r="54" spans="1:46" s="23" customFormat="1" ht="15.75">
      <c r="A54" s="238" t="s">
        <v>431</v>
      </c>
      <c r="B54" s="238" t="s">
        <v>459</v>
      </c>
      <c r="C54" s="255"/>
      <c r="D54" s="265">
        <f t="shared" si="76"/>
        <v>3.92</v>
      </c>
      <c r="E54" s="265">
        <f t="shared" si="77"/>
        <v>0</v>
      </c>
      <c r="F54" s="265">
        <f t="shared" si="78"/>
        <v>0</v>
      </c>
      <c r="G54" s="265">
        <f t="shared" si="79"/>
        <v>0</v>
      </c>
      <c r="H54" s="265">
        <f t="shared" si="80"/>
        <v>0</v>
      </c>
      <c r="I54" s="265">
        <f t="shared" si="81"/>
        <v>0</v>
      </c>
      <c r="J54" s="265">
        <v>3.92</v>
      </c>
      <c r="K54" s="265"/>
      <c r="L54" s="293">
        <v>1.022</v>
      </c>
      <c r="M54" s="265">
        <f t="shared" si="64"/>
        <v>0</v>
      </c>
      <c r="N54" s="293">
        <v>1.0489999999999999</v>
      </c>
      <c r="O54" s="265">
        <f t="shared" si="65"/>
        <v>0</v>
      </c>
      <c r="P54" s="293">
        <v>1.036</v>
      </c>
      <c r="Q54" s="265">
        <f t="shared" si="66"/>
        <v>0</v>
      </c>
      <c r="R54" s="293">
        <v>1.0369999999999999</v>
      </c>
      <c r="S54" s="265">
        <f t="shared" si="67"/>
        <v>0</v>
      </c>
      <c r="T54" s="265">
        <v>0.12</v>
      </c>
      <c r="U54" s="265"/>
      <c r="V54" s="265"/>
      <c r="W54" s="265">
        <f t="shared" si="68"/>
        <v>0</v>
      </c>
      <c r="X54" s="265">
        <f t="shared" si="82"/>
        <v>0</v>
      </c>
      <c r="Y54" s="265">
        <f t="shared" si="83"/>
        <v>0</v>
      </c>
      <c r="Z54" s="265">
        <f t="shared" si="84"/>
        <v>0</v>
      </c>
      <c r="AA54" s="265">
        <v>4</v>
      </c>
      <c r="AB54" s="265"/>
      <c r="AC54" s="265"/>
      <c r="AD54" s="265"/>
      <c r="AE54" s="265"/>
      <c r="AF54" s="265"/>
      <c r="AG54" s="278">
        <f t="shared" si="86"/>
        <v>7916.666666666667</v>
      </c>
      <c r="AH54" s="278"/>
      <c r="AI54" s="278"/>
      <c r="AJ54" s="278"/>
      <c r="AK54" s="278"/>
      <c r="AL54" s="278"/>
      <c r="AM54" s="265">
        <v>0.38</v>
      </c>
      <c r="AN54" s="265"/>
      <c r="AO54" s="265">
        <f t="shared" si="73"/>
        <v>0</v>
      </c>
      <c r="AP54" s="265">
        <f t="shared" si="74"/>
        <v>0</v>
      </c>
      <c r="AQ54" s="265">
        <f t="shared" ref="AQ54:AR54" si="102">AP54*105.3%</f>
        <v>0</v>
      </c>
      <c r="AR54" s="265">
        <f t="shared" si="102"/>
        <v>0</v>
      </c>
      <c r="AS54" s="294"/>
      <c r="AT54" s="294"/>
    </row>
    <row r="55" spans="1:46" s="23" customFormat="1" ht="15.75">
      <c r="A55" s="238" t="s">
        <v>293</v>
      </c>
      <c r="B55" s="238" t="s">
        <v>458</v>
      </c>
      <c r="C55" s="255"/>
      <c r="D55" s="265">
        <f t="shared" si="76"/>
        <v>0</v>
      </c>
      <c r="E55" s="265">
        <f t="shared" si="77"/>
        <v>0</v>
      </c>
      <c r="F55" s="265">
        <f t="shared" si="78"/>
        <v>0</v>
      </c>
      <c r="G55" s="265">
        <f t="shared" si="79"/>
        <v>0</v>
      </c>
      <c r="H55" s="265">
        <f t="shared" si="80"/>
        <v>0</v>
      </c>
      <c r="I55" s="265">
        <f t="shared" si="81"/>
        <v>0</v>
      </c>
      <c r="J55" s="265"/>
      <c r="K55" s="265">
        <v>0</v>
      </c>
      <c r="L55" s="293">
        <v>1.022</v>
      </c>
      <c r="M55" s="265">
        <v>0</v>
      </c>
      <c r="N55" s="293"/>
      <c r="O55" s="265">
        <v>0</v>
      </c>
      <c r="P55" s="293"/>
      <c r="Q55" s="265">
        <v>0</v>
      </c>
      <c r="R55" s="293"/>
      <c r="S55" s="265">
        <v>0</v>
      </c>
      <c r="T55" s="265">
        <v>0</v>
      </c>
      <c r="U55" s="265">
        <v>0</v>
      </c>
      <c r="V55" s="265">
        <v>0</v>
      </c>
      <c r="W55" s="265">
        <v>0</v>
      </c>
      <c r="X55" s="265">
        <v>0</v>
      </c>
      <c r="Y55" s="265">
        <v>0</v>
      </c>
      <c r="Z55" s="265">
        <v>0</v>
      </c>
      <c r="AA55" s="265"/>
      <c r="AB55" s="265">
        <v>0</v>
      </c>
      <c r="AC55" s="265">
        <v>0</v>
      </c>
      <c r="AD55" s="265">
        <v>0</v>
      </c>
      <c r="AE55" s="265">
        <v>0</v>
      </c>
      <c r="AF55" s="265">
        <v>0</v>
      </c>
      <c r="AG55" s="278"/>
      <c r="AH55" s="278"/>
      <c r="AI55" s="278"/>
      <c r="AJ55" s="278"/>
      <c r="AK55" s="278"/>
      <c r="AL55" s="278"/>
      <c r="AM55" s="265">
        <v>0</v>
      </c>
      <c r="AN55" s="265">
        <v>0</v>
      </c>
      <c r="AO55" s="265">
        <f t="shared" si="73"/>
        <v>0</v>
      </c>
      <c r="AP55" s="265">
        <f t="shared" si="74"/>
        <v>0</v>
      </c>
      <c r="AQ55" s="265">
        <f t="shared" ref="AQ55:AR55" si="103">AP55*105.3%</f>
        <v>0</v>
      </c>
      <c r="AR55" s="265">
        <f t="shared" si="103"/>
        <v>0</v>
      </c>
      <c r="AS55" s="294"/>
      <c r="AT55" s="294"/>
    </row>
    <row r="56" spans="1:46" s="23" customFormat="1" ht="15.75" customHeight="1">
      <c r="A56" s="238" t="s">
        <v>294</v>
      </c>
      <c r="B56" s="238" t="s">
        <v>458</v>
      </c>
      <c r="C56" s="257"/>
      <c r="D56" s="265">
        <f t="shared" si="76"/>
        <v>0</v>
      </c>
      <c r="E56" s="265">
        <f t="shared" si="77"/>
        <v>0</v>
      </c>
      <c r="F56" s="265">
        <f t="shared" si="78"/>
        <v>0</v>
      </c>
      <c r="G56" s="265">
        <f t="shared" si="79"/>
        <v>0</v>
      </c>
      <c r="H56" s="265">
        <f t="shared" si="80"/>
        <v>0</v>
      </c>
      <c r="I56" s="265">
        <f t="shared" si="81"/>
        <v>0</v>
      </c>
      <c r="J56" s="265"/>
      <c r="K56" s="265">
        <v>0</v>
      </c>
      <c r="L56" s="293">
        <v>1.022</v>
      </c>
      <c r="M56" s="265">
        <v>0</v>
      </c>
      <c r="N56" s="293"/>
      <c r="O56" s="265">
        <v>0</v>
      </c>
      <c r="P56" s="293"/>
      <c r="Q56" s="265">
        <v>0</v>
      </c>
      <c r="R56" s="293"/>
      <c r="S56" s="265">
        <v>0</v>
      </c>
      <c r="T56" s="265">
        <v>0</v>
      </c>
      <c r="U56" s="265">
        <v>0</v>
      </c>
      <c r="V56" s="265">
        <v>0</v>
      </c>
      <c r="W56" s="265">
        <v>0</v>
      </c>
      <c r="X56" s="265">
        <v>0</v>
      </c>
      <c r="Y56" s="265">
        <v>0</v>
      </c>
      <c r="Z56" s="265">
        <v>0</v>
      </c>
      <c r="AA56" s="265"/>
      <c r="AB56" s="265">
        <v>0</v>
      </c>
      <c r="AC56" s="265">
        <v>0</v>
      </c>
      <c r="AD56" s="265">
        <v>0</v>
      </c>
      <c r="AE56" s="265">
        <v>0</v>
      </c>
      <c r="AF56" s="265">
        <v>0</v>
      </c>
      <c r="AG56" s="278"/>
      <c r="AH56" s="278"/>
      <c r="AI56" s="278"/>
      <c r="AJ56" s="278"/>
      <c r="AK56" s="278"/>
      <c r="AL56" s="278"/>
      <c r="AM56" s="265">
        <v>0</v>
      </c>
      <c r="AN56" s="265">
        <v>0</v>
      </c>
      <c r="AO56" s="265">
        <f t="shared" si="73"/>
        <v>0</v>
      </c>
      <c r="AP56" s="265">
        <f t="shared" si="74"/>
        <v>0</v>
      </c>
      <c r="AQ56" s="265">
        <f t="shared" ref="AQ56:AR56" si="104">AP56*105.3%</f>
        <v>0</v>
      </c>
      <c r="AR56" s="265">
        <f t="shared" si="104"/>
        <v>0</v>
      </c>
      <c r="AS56" s="294"/>
      <c r="AT56" s="294"/>
    </row>
    <row r="57" spans="1:46" s="23" customFormat="1" ht="15.75" customHeight="1">
      <c r="A57" s="238" t="s">
        <v>296</v>
      </c>
      <c r="B57" s="238" t="s">
        <v>439</v>
      </c>
      <c r="C57" s="257"/>
      <c r="D57" s="265">
        <f t="shared" si="76"/>
        <v>0</v>
      </c>
      <c r="E57" s="265">
        <f t="shared" si="77"/>
        <v>0</v>
      </c>
      <c r="F57" s="265">
        <f t="shared" si="78"/>
        <v>0</v>
      </c>
      <c r="G57" s="265">
        <f t="shared" si="79"/>
        <v>0</v>
      </c>
      <c r="H57" s="265">
        <f t="shared" si="80"/>
        <v>0</v>
      </c>
      <c r="I57" s="265">
        <f t="shared" si="81"/>
        <v>0</v>
      </c>
      <c r="J57" s="265"/>
      <c r="K57" s="265">
        <v>0</v>
      </c>
      <c r="L57" s="293">
        <v>1.022</v>
      </c>
      <c r="M57" s="265">
        <v>0</v>
      </c>
      <c r="N57" s="293"/>
      <c r="O57" s="265">
        <v>0</v>
      </c>
      <c r="P57" s="293"/>
      <c r="Q57" s="265">
        <v>0</v>
      </c>
      <c r="R57" s="293"/>
      <c r="S57" s="265">
        <v>0</v>
      </c>
      <c r="T57" s="265">
        <v>0</v>
      </c>
      <c r="U57" s="265">
        <v>0</v>
      </c>
      <c r="V57" s="265">
        <v>0</v>
      </c>
      <c r="W57" s="265">
        <v>0</v>
      </c>
      <c r="X57" s="265">
        <v>0</v>
      </c>
      <c r="Y57" s="265">
        <v>0</v>
      </c>
      <c r="Z57" s="265">
        <v>0</v>
      </c>
      <c r="AA57" s="265"/>
      <c r="AB57" s="265">
        <v>0</v>
      </c>
      <c r="AC57" s="265">
        <v>0</v>
      </c>
      <c r="AD57" s="265">
        <v>0</v>
      </c>
      <c r="AE57" s="265">
        <v>0</v>
      </c>
      <c r="AF57" s="265">
        <v>0</v>
      </c>
      <c r="AG57" s="278"/>
      <c r="AH57" s="278"/>
      <c r="AI57" s="278"/>
      <c r="AJ57" s="278"/>
      <c r="AK57" s="278"/>
      <c r="AL57" s="278"/>
      <c r="AM57" s="265">
        <v>0</v>
      </c>
      <c r="AN57" s="265">
        <v>0</v>
      </c>
      <c r="AO57" s="265">
        <f t="shared" si="73"/>
        <v>0</v>
      </c>
      <c r="AP57" s="265">
        <f t="shared" si="74"/>
        <v>0</v>
      </c>
      <c r="AQ57" s="265">
        <f t="shared" ref="AQ57:AR57" si="105">AP57*105.3%</f>
        <v>0</v>
      </c>
      <c r="AR57" s="265">
        <f t="shared" si="105"/>
        <v>0</v>
      </c>
      <c r="AS57" s="294"/>
      <c r="AT57" s="294"/>
    </row>
    <row r="58" spans="1:46" s="23" customFormat="1" ht="63">
      <c r="A58" s="242" t="s">
        <v>231</v>
      </c>
      <c r="B58" s="242"/>
      <c r="C58" s="255"/>
      <c r="D58" s="276">
        <f>SUM(D60)</f>
        <v>1.52</v>
      </c>
      <c r="E58" s="276">
        <f t="shared" ref="E58:AR58" si="106">SUM(E60)</f>
        <v>1.97</v>
      </c>
      <c r="F58" s="276">
        <f t="shared" si="106"/>
        <v>2.0685000000000002</v>
      </c>
      <c r="G58" s="276">
        <f t="shared" si="106"/>
        <v>2.1739934999999999</v>
      </c>
      <c r="H58" s="276">
        <f t="shared" si="106"/>
        <v>2.2674752204999997</v>
      </c>
      <c r="I58" s="276">
        <f t="shared" si="106"/>
        <v>2.3672441302019998</v>
      </c>
      <c r="J58" s="276">
        <f t="shared" si="106"/>
        <v>1.52</v>
      </c>
      <c r="K58" s="276">
        <f t="shared" si="106"/>
        <v>1.97</v>
      </c>
      <c r="L58" s="276"/>
      <c r="M58" s="276">
        <f t="shared" si="106"/>
        <v>2.0685000000000002</v>
      </c>
      <c r="N58" s="276"/>
      <c r="O58" s="276">
        <f t="shared" si="106"/>
        <v>2.1739934999999999</v>
      </c>
      <c r="P58" s="276"/>
      <c r="Q58" s="276">
        <f t="shared" si="106"/>
        <v>2.2674752204999997</v>
      </c>
      <c r="R58" s="276"/>
      <c r="S58" s="276">
        <f t="shared" si="106"/>
        <v>2.3672441302019998</v>
      </c>
      <c r="T58" s="276">
        <f t="shared" si="106"/>
        <v>0</v>
      </c>
      <c r="U58" s="276">
        <f t="shared" si="106"/>
        <v>0.2</v>
      </c>
      <c r="V58" s="276">
        <f>U60</f>
        <v>0.2</v>
      </c>
      <c r="W58" s="276">
        <f t="shared" si="106"/>
        <v>0</v>
      </c>
      <c r="X58" s="276">
        <f t="shared" si="106"/>
        <v>0</v>
      </c>
      <c r="Y58" s="276">
        <f t="shared" si="106"/>
        <v>0</v>
      </c>
      <c r="Z58" s="276">
        <f t="shared" si="106"/>
        <v>0</v>
      </c>
      <c r="AA58" s="276">
        <f t="shared" si="106"/>
        <v>4</v>
      </c>
      <c r="AB58" s="276">
        <f t="shared" si="106"/>
        <v>8</v>
      </c>
      <c r="AC58" s="276">
        <f t="shared" ref="AC58:AD58" si="107">SUM(AC60)</f>
        <v>8</v>
      </c>
      <c r="AD58" s="276">
        <f t="shared" si="107"/>
        <v>8</v>
      </c>
      <c r="AE58" s="276">
        <f t="shared" ref="AE58:AF58" si="108">SUM(AE60)</f>
        <v>8</v>
      </c>
      <c r="AF58" s="276">
        <f t="shared" si="108"/>
        <v>8</v>
      </c>
      <c r="AG58" s="276">
        <f t="shared" si="106"/>
        <v>7138.5</v>
      </c>
      <c r="AH58" s="277">
        <f>AN58*1000000/AB58/12</f>
        <v>7860.416666666667</v>
      </c>
      <c r="AI58" s="277">
        <f>AO58*1000000/12/AC58</f>
        <v>8284.8791666666675</v>
      </c>
      <c r="AJ58" s="277">
        <f>AP58*1000000/12/AD58</f>
        <v>8848.2509499999996</v>
      </c>
      <c r="AK58" s="277">
        <f>AQ58*1000000/12/AE58</f>
        <v>9317.2082503500005</v>
      </c>
      <c r="AL58" s="277">
        <f>AR58*1000000/12/AF58</f>
        <v>9811.0202876185485</v>
      </c>
      <c r="AM58" s="276">
        <f t="shared" si="106"/>
        <v>0.34264800000000001</v>
      </c>
      <c r="AN58" s="276">
        <f t="shared" si="106"/>
        <v>0.75460000000000005</v>
      </c>
      <c r="AO58" s="276">
        <f t="shared" si="106"/>
        <v>0.79534840000000007</v>
      </c>
      <c r="AP58" s="276">
        <f t="shared" si="106"/>
        <v>0.84943209120000007</v>
      </c>
      <c r="AQ58" s="276">
        <f t="shared" si="106"/>
        <v>0.89445199203360004</v>
      </c>
      <c r="AR58" s="276">
        <f t="shared" si="106"/>
        <v>0.94185794761138075</v>
      </c>
      <c r="AS58" s="294"/>
      <c r="AT58" s="294"/>
    </row>
    <row r="59" spans="1:46" s="23" customFormat="1" ht="15.75">
      <c r="A59" s="239" t="s">
        <v>224</v>
      </c>
      <c r="B59" s="239"/>
      <c r="C59" s="255"/>
      <c r="D59" s="265"/>
      <c r="E59" s="265"/>
      <c r="F59" s="265"/>
      <c r="G59" s="265"/>
      <c r="H59" s="265"/>
      <c r="I59" s="265"/>
      <c r="J59" s="265"/>
      <c r="K59" s="265"/>
      <c r="L59" s="293"/>
      <c r="M59" s="265"/>
      <c r="N59" s="293"/>
      <c r="O59" s="265"/>
      <c r="P59" s="293"/>
      <c r="Q59" s="265"/>
      <c r="R59" s="293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94"/>
      <c r="AT59" s="294"/>
    </row>
    <row r="60" spans="1:46" s="23" customFormat="1" ht="15.75">
      <c r="A60" s="238" t="s">
        <v>298</v>
      </c>
      <c r="B60" s="238"/>
      <c r="C60" s="261"/>
      <c r="D60" s="265">
        <f>J60</f>
        <v>1.52</v>
      </c>
      <c r="E60" s="265">
        <f t="shared" ref="E60" si="109">K60</f>
        <v>1.97</v>
      </c>
      <c r="F60" s="265">
        <f>M60</f>
        <v>2.0685000000000002</v>
      </c>
      <c r="G60" s="265">
        <f>O60</f>
        <v>2.1739934999999999</v>
      </c>
      <c r="H60" s="265">
        <f>Q60</f>
        <v>2.2674752204999997</v>
      </c>
      <c r="I60" s="265">
        <f>S60</f>
        <v>2.3672441302019998</v>
      </c>
      <c r="J60" s="265">
        <v>1.52</v>
      </c>
      <c r="K60" s="265">
        <v>1.97</v>
      </c>
      <c r="L60" s="293">
        <v>1.05</v>
      </c>
      <c r="M60" s="265">
        <f t="shared" ref="M60" si="110">K60*L60</f>
        <v>2.0685000000000002</v>
      </c>
      <c r="N60" s="293">
        <v>1.0509999999999999</v>
      </c>
      <c r="O60" s="265">
        <f t="shared" ref="O60" si="111">M60*N60</f>
        <v>2.1739934999999999</v>
      </c>
      <c r="P60" s="293">
        <v>1.0429999999999999</v>
      </c>
      <c r="Q60" s="265">
        <f>O60*P60</f>
        <v>2.2674752204999997</v>
      </c>
      <c r="R60" s="293">
        <v>1.044</v>
      </c>
      <c r="S60" s="265">
        <f>Q60*R60</f>
        <v>2.3672441302019998</v>
      </c>
      <c r="T60" s="265">
        <v>0</v>
      </c>
      <c r="U60" s="265">
        <v>0.2</v>
      </c>
      <c r="V60" s="265">
        <v>0</v>
      </c>
      <c r="W60" s="265"/>
      <c r="X60" s="265"/>
      <c r="Y60" s="265"/>
      <c r="Z60" s="265"/>
      <c r="AA60" s="265">
        <v>4</v>
      </c>
      <c r="AB60" s="265">
        <v>8</v>
      </c>
      <c r="AC60" s="265">
        <v>8</v>
      </c>
      <c r="AD60" s="265">
        <v>8</v>
      </c>
      <c r="AE60" s="265">
        <v>8</v>
      </c>
      <c r="AF60" s="265">
        <v>8</v>
      </c>
      <c r="AG60" s="278">
        <f t="shared" ref="AG60" si="112">AM60*1000000/12/AA60</f>
        <v>7138.5</v>
      </c>
      <c r="AH60" s="278">
        <f t="shared" ref="AH60" si="113">AN60*1000000/AB60/12</f>
        <v>7860.416666666667</v>
      </c>
      <c r="AI60" s="278">
        <f t="shared" ref="AI60" si="114">AO60*1000000/12/AC60</f>
        <v>8284.8791666666675</v>
      </c>
      <c r="AJ60" s="278">
        <f t="shared" ref="AJ60" si="115">AP60*1000000/12/AD60</f>
        <v>8848.2509499999996</v>
      </c>
      <c r="AK60" s="278">
        <f t="shared" ref="AK60" si="116">AQ60*1000000/12/AE60</f>
        <v>9317.2082503500005</v>
      </c>
      <c r="AL60" s="278">
        <f t="shared" ref="AL60" si="117">AR60*1000000/12/AF60</f>
        <v>9811.0202876185485</v>
      </c>
      <c r="AM60" s="265">
        <v>0.34264800000000001</v>
      </c>
      <c r="AN60" s="265">
        <v>0.75460000000000005</v>
      </c>
      <c r="AO60" s="265">
        <f t="shared" ref="AO60" si="118">AN60*105.4%</f>
        <v>0.79534840000000007</v>
      </c>
      <c r="AP60" s="265">
        <f t="shared" ref="AP60" si="119">AO60*106.8%</f>
        <v>0.84943209120000007</v>
      </c>
      <c r="AQ60" s="265">
        <f t="shared" ref="AQ60:AR60" si="120">AP60*105.3%</f>
        <v>0.89445199203360004</v>
      </c>
      <c r="AR60" s="265">
        <f t="shared" si="120"/>
        <v>0.94185794761138075</v>
      </c>
      <c r="AS60" s="294"/>
      <c r="AT60" s="294"/>
    </row>
    <row r="61" spans="1:46" s="23" customFormat="1" ht="31.5">
      <c r="A61" s="242" t="s">
        <v>9</v>
      </c>
      <c r="B61" s="242"/>
      <c r="C61" s="255"/>
      <c r="D61" s="276">
        <f>SUM(D63)</f>
        <v>18.09</v>
      </c>
      <c r="E61" s="276">
        <f t="shared" ref="E61:AR61" si="121">SUM(E63)</f>
        <v>31</v>
      </c>
      <c r="F61" s="276">
        <f t="shared" si="121"/>
        <v>31.62</v>
      </c>
      <c r="G61" s="276">
        <f t="shared" si="121"/>
        <v>32.916419999999995</v>
      </c>
      <c r="H61" s="276">
        <f t="shared" si="121"/>
        <v>34.298909639999998</v>
      </c>
      <c r="I61" s="276">
        <f t="shared" si="121"/>
        <v>35.739463844879999</v>
      </c>
      <c r="J61" s="276">
        <f t="shared" si="121"/>
        <v>18.09</v>
      </c>
      <c r="K61" s="276">
        <f t="shared" si="121"/>
        <v>31</v>
      </c>
      <c r="L61" s="276"/>
      <c r="M61" s="276">
        <f t="shared" si="121"/>
        <v>31.62</v>
      </c>
      <c r="N61" s="276"/>
      <c r="O61" s="276">
        <f t="shared" si="121"/>
        <v>32.916419999999995</v>
      </c>
      <c r="P61" s="276"/>
      <c r="Q61" s="276">
        <f t="shared" si="121"/>
        <v>34.298909639999998</v>
      </c>
      <c r="R61" s="276"/>
      <c r="S61" s="276">
        <f t="shared" si="121"/>
        <v>35.739463844879999</v>
      </c>
      <c r="T61" s="276">
        <f t="shared" si="121"/>
        <v>0.16</v>
      </c>
      <c r="U61" s="276">
        <f t="shared" si="121"/>
        <v>0.3</v>
      </c>
      <c r="V61" s="276">
        <f>U63</f>
        <v>0.3</v>
      </c>
      <c r="W61" s="276">
        <f t="shared" si="121"/>
        <v>0</v>
      </c>
      <c r="X61" s="276">
        <f t="shared" si="121"/>
        <v>0</v>
      </c>
      <c r="Y61" s="276">
        <f t="shared" si="121"/>
        <v>0</v>
      </c>
      <c r="Z61" s="276">
        <f t="shared" si="121"/>
        <v>0</v>
      </c>
      <c r="AA61" s="276">
        <f t="shared" si="121"/>
        <v>6</v>
      </c>
      <c r="AB61" s="276">
        <f t="shared" si="121"/>
        <v>8</v>
      </c>
      <c r="AC61" s="276">
        <f t="shared" ref="AC61:AD61" si="122">SUM(AC63)</f>
        <v>8</v>
      </c>
      <c r="AD61" s="276">
        <f t="shared" si="122"/>
        <v>8</v>
      </c>
      <c r="AE61" s="276">
        <f t="shared" ref="AE61:AF61" si="123">SUM(AE63)</f>
        <v>8</v>
      </c>
      <c r="AF61" s="276">
        <f t="shared" si="123"/>
        <v>8</v>
      </c>
      <c r="AG61" s="277">
        <f>AM61*1000000/12/AA61</f>
        <v>6944.4444444444443</v>
      </c>
      <c r="AH61" s="277">
        <f>AN61*1000000/AB61/12</f>
        <v>9333.3333333333339</v>
      </c>
      <c r="AI61" s="277">
        <f>AO61*1000000/12/AC61</f>
        <v>9837.3333333333339</v>
      </c>
      <c r="AJ61" s="277">
        <f>AP61*1000000/12/AD61</f>
        <v>10506.272000000003</v>
      </c>
      <c r="AK61" s="277">
        <f>AQ61*1000000/12/AE61</f>
        <v>11063.104416</v>
      </c>
      <c r="AL61" s="277">
        <f>AR61*1000000/12/AF61</f>
        <v>11649.448950047998</v>
      </c>
      <c r="AM61" s="276">
        <f t="shared" si="121"/>
        <v>0.5</v>
      </c>
      <c r="AN61" s="276">
        <f t="shared" si="121"/>
        <v>0.89600000000000002</v>
      </c>
      <c r="AO61" s="276">
        <f t="shared" si="121"/>
        <v>0.94438400000000011</v>
      </c>
      <c r="AP61" s="276">
        <f t="shared" si="121"/>
        <v>1.0086021120000002</v>
      </c>
      <c r="AQ61" s="276">
        <f t="shared" si="121"/>
        <v>1.062058023936</v>
      </c>
      <c r="AR61" s="276">
        <f t="shared" si="121"/>
        <v>1.1183470992046078</v>
      </c>
      <c r="AS61" s="294"/>
      <c r="AT61" s="294"/>
    </row>
    <row r="62" spans="1:46" s="23" customFormat="1" ht="15.75">
      <c r="A62" s="239" t="s">
        <v>224</v>
      </c>
      <c r="B62" s="239"/>
      <c r="C62" s="255"/>
      <c r="D62" s="265"/>
      <c r="E62" s="265"/>
      <c r="F62" s="265"/>
      <c r="G62" s="265"/>
      <c r="H62" s="265"/>
      <c r="I62" s="265"/>
      <c r="J62" s="265"/>
      <c r="K62" s="265"/>
      <c r="L62" s="293"/>
      <c r="M62" s="265"/>
      <c r="N62" s="293"/>
      <c r="O62" s="265"/>
      <c r="P62" s="293"/>
      <c r="Q62" s="265"/>
      <c r="R62" s="293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94"/>
      <c r="AT62" s="294"/>
    </row>
    <row r="63" spans="1:46" s="23" customFormat="1" ht="15.75" customHeight="1">
      <c r="A63" s="238" t="s">
        <v>299</v>
      </c>
      <c r="B63" s="238"/>
      <c r="C63" s="261"/>
      <c r="D63" s="265">
        <f>J63</f>
        <v>18.09</v>
      </c>
      <c r="E63" s="265">
        <f t="shared" ref="E63" si="124">K63</f>
        <v>31</v>
      </c>
      <c r="F63" s="265">
        <f>M63</f>
        <v>31.62</v>
      </c>
      <c r="G63" s="265">
        <f>O63</f>
        <v>32.916419999999995</v>
      </c>
      <c r="H63" s="265">
        <f>Q63</f>
        <v>34.298909639999998</v>
      </c>
      <c r="I63" s="265">
        <f>S63</f>
        <v>35.739463844879999</v>
      </c>
      <c r="J63" s="265">
        <v>18.09</v>
      </c>
      <c r="K63" s="265">
        <v>31</v>
      </c>
      <c r="L63" s="293">
        <v>1.02</v>
      </c>
      <c r="M63" s="265">
        <f t="shared" ref="M63" si="125">K63*L63</f>
        <v>31.62</v>
      </c>
      <c r="N63" s="293">
        <v>1.0409999999999999</v>
      </c>
      <c r="O63" s="265">
        <f t="shared" ref="O63" si="126">M63*N63</f>
        <v>32.916419999999995</v>
      </c>
      <c r="P63" s="293">
        <v>1.042</v>
      </c>
      <c r="Q63" s="265">
        <f>O63*P63</f>
        <v>34.298909639999998</v>
      </c>
      <c r="R63" s="293">
        <v>1.042</v>
      </c>
      <c r="S63" s="265">
        <f>Q63*R63</f>
        <v>35.739463844879999</v>
      </c>
      <c r="T63" s="265">
        <v>0.16</v>
      </c>
      <c r="U63" s="265">
        <v>0.3</v>
      </c>
      <c r="V63" s="265"/>
      <c r="W63" s="265"/>
      <c r="X63" s="265"/>
      <c r="Y63" s="265"/>
      <c r="Z63" s="265"/>
      <c r="AA63" s="265">
        <v>6</v>
      </c>
      <c r="AB63" s="265">
        <v>8</v>
      </c>
      <c r="AC63" s="265">
        <v>8</v>
      </c>
      <c r="AD63" s="265">
        <v>8</v>
      </c>
      <c r="AE63" s="265">
        <v>8</v>
      </c>
      <c r="AF63" s="265">
        <v>8</v>
      </c>
      <c r="AG63" s="278">
        <f t="shared" ref="AG63" si="127">AM63*1000000/12/AA63</f>
        <v>6944.4444444444443</v>
      </c>
      <c r="AH63" s="278">
        <f t="shared" ref="AH63" si="128">AN63*1000000/AB63/12</f>
        <v>9333.3333333333339</v>
      </c>
      <c r="AI63" s="278">
        <f t="shared" ref="AI63" si="129">AO63*1000000/12/AC63</f>
        <v>9837.3333333333339</v>
      </c>
      <c r="AJ63" s="278">
        <f t="shared" ref="AJ63" si="130">AP63*1000000/12/AD63</f>
        <v>10506.272000000003</v>
      </c>
      <c r="AK63" s="278">
        <f t="shared" ref="AK63" si="131">AQ63*1000000/12/AE63</f>
        <v>11063.104416</v>
      </c>
      <c r="AL63" s="278">
        <f t="shared" ref="AL63" si="132">AR63*1000000/12/AF63</f>
        <v>11649.448950047998</v>
      </c>
      <c r="AM63" s="265">
        <v>0.5</v>
      </c>
      <c r="AN63" s="265">
        <v>0.89600000000000002</v>
      </c>
      <c r="AO63" s="265">
        <f t="shared" ref="AO63" si="133">AN63*105.4%</f>
        <v>0.94438400000000011</v>
      </c>
      <c r="AP63" s="265">
        <f t="shared" ref="AP63" si="134">AO63*106.8%</f>
        <v>1.0086021120000002</v>
      </c>
      <c r="AQ63" s="265">
        <f t="shared" ref="AQ63:AR63" si="135">AP63*105.3%</f>
        <v>1.062058023936</v>
      </c>
      <c r="AR63" s="265">
        <f t="shared" si="135"/>
        <v>1.1183470992046078</v>
      </c>
      <c r="AS63" s="294"/>
      <c r="AT63" s="294"/>
    </row>
    <row r="64" spans="1:46" s="23" customFormat="1" ht="51" customHeight="1">
      <c r="A64" s="242" t="s">
        <v>232</v>
      </c>
      <c r="B64" s="242"/>
      <c r="C64" s="255"/>
      <c r="D64" s="276">
        <f>SUM(D66:D67)</f>
        <v>0</v>
      </c>
      <c r="E64" s="276">
        <f t="shared" ref="E64:AR64" si="136">SUM(E66:E67)</f>
        <v>0</v>
      </c>
      <c r="F64" s="276">
        <f t="shared" si="136"/>
        <v>0</v>
      </c>
      <c r="G64" s="276">
        <f t="shared" si="136"/>
        <v>0</v>
      </c>
      <c r="H64" s="276">
        <f t="shared" si="136"/>
        <v>0</v>
      </c>
      <c r="I64" s="276">
        <f t="shared" si="136"/>
        <v>0</v>
      </c>
      <c r="J64" s="276">
        <f t="shared" si="136"/>
        <v>0</v>
      </c>
      <c r="K64" s="276">
        <f t="shared" si="136"/>
        <v>0</v>
      </c>
      <c r="L64" s="276"/>
      <c r="M64" s="276">
        <f t="shared" si="136"/>
        <v>0</v>
      </c>
      <c r="N64" s="276"/>
      <c r="O64" s="276">
        <f t="shared" si="136"/>
        <v>0</v>
      </c>
      <c r="P64" s="276"/>
      <c r="Q64" s="276">
        <f t="shared" si="136"/>
        <v>0</v>
      </c>
      <c r="R64" s="276"/>
      <c r="S64" s="276">
        <f t="shared" si="136"/>
        <v>0</v>
      </c>
      <c r="T64" s="276">
        <f t="shared" si="136"/>
        <v>0</v>
      </c>
      <c r="U64" s="276">
        <f t="shared" si="136"/>
        <v>0</v>
      </c>
      <c r="V64" s="276">
        <f>U66</f>
        <v>0</v>
      </c>
      <c r="W64" s="276">
        <f t="shared" si="136"/>
        <v>0</v>
      </c>
      <c r="X64" s="276">
        <f t="shared" si="136"/>
        <v>0</v>
      </c>
      <c r="Y64" s="276">
        <f t="shared" si="136"/>
        <v>0</v>
      </c>
      <c r="Z64" s="276">
        <f t="shared" si="136"/>
        <v>0</v>
      </c>
      <c r="AA64" s="276">
        <f t="shared" si="136"/>
        <v>0</v>
      </c>
      <c r="AB64" s="276">
        <f t="shared" si="136"/>
        <v>1</v>
      </c>
      <c r="AC64" s="276">
        <f t="shared" ref="AC64:AD64" si="137">SUM(AC66:AC67)</f>
        <v>1</v>
      </c>
      <c r="AD64" s="276">
        <f t="shared" si="137"/>
        <v>1</v>
      </c>
      <c r="AE64" s="276">
        <f t="shared" ref="AE64:AF64" si="138">SUM(AE66:AE67)</f>
        <v>1</v>
      </c>
      <c r="AF64" s="276">
        <f t="shared" si="138"/>
        <v>1</v>
      </c>
      <c r="AG64" s="276">
        <f t="shared" si="136"/>
        <v>0</v>
      </c>
      <c r="AH64" s="277">
        <f>AN64*1000000/AB64/12</f>
        <v>0</v>
      </c>
      <c r="AI64" s="277">
        <f>AO64*1000000/12/AC64</f>
        <v>0</v>
      </c>
      <c r="AJ64" s="277">
        <f>AP64*1000000/12/AD64</f>
        <v>0</v>
      </c>
      <c r="AK64" s="277">
        <f>AQ64*1000000/12/AE64</f>
        <v>0</v>
      </c>
      <c r="AL64" s="277">
        <f>AR64*1000000/12/AF64</f>
        <v>0</v>
      </c>
      <c r="AM64" s="276">
        <f t="shared" si="136"/>
        <v>0</v>
      </c>
      <c r="AN64" s="276">
        <f t="shared" si="136"/>
        <v>0</v>
      </c>
      <c r="AO64" s="276">
        <f t="shared" si="136"/>
        <v>0</v>
      </c>
      <c r="AP64" s="276">
        <f t="shared" si="136"/>
        <v>0</v>
      </c>
      <c r="AQ64" s="276">
        <f t="shared" si="136"/>
        <v>0</v>
      </c>
      <c r="AR64" s="276">
        <f t="shared" si="136"/>
        <v>0</v>
      </c>
      <c r="AS64" s="294"/>
      <c r="AT64" s="294"/>
    </row>
    <row r="65" spans="1:46" s="23" customFormat="1" ht="15.75">
      <c r="A65" s="239" t="s">
        <v>224</v>
      </c>
      <c r="B65" s="239"/>
      <c r="C65" s="255"/>
      <c r="D65" s="265"/>
      <c r="E65" s="265"/>
      <c r="F65" s="265"/>
      <c r="G65" s="265"/>
      <c r="H65" s="265"/>
      <c r="I65" s="265"/>
      <c r="J65" s="265"/>
      <c r="K65" s="265"/>
      <c r="L65" s="293"/>
      <c r="M65" s="265"/>
      <c r="N65" s="293"/>
      <c r="O65" s="265"/>
      <c r="P65" s="293"/>
      <c r="Q65" s="265"/>
      <c r="R65" s="293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94"/>
      <c r="AT65" s="294"/>
    </row>
    <row r="66" spans="1:46" s="23" customFormat="1" ht="15.75" customHeight="1">
      <c r="A66" s="238" t="s">
        <v>295</v>
      </c>
      <c r="B66" s="238" t="s">
        <v>437</v>
      </c>
      <c r="C66" s="255"/>
      <c r="D66" s="265">
        <f>J66</f>
        <v>0</v>
      </c>
      <c r="E66" s="265">
        <f t="shared" ref="E66" si="139">K66</f>
        <v>0</v>
      </c>
      <c r="F66" s="265">
        <f>M66</f>
        <v>0</v>
      </c>
      <c r="G66" s="265">
        <f>O66</f>
        <v>0</v>
      </c>
      <c r="H66" s="265">
        <f>Q66</f>
        <v>0</v>
      </c>
      <c r="I66" s="265">
        <f>S66</f>
        <v>0</v>
      </c>
      <c r="J66" s="265">
        <v>0</v>
      </c>
      <c r="K66" s="265">
        <v>0</v>
      </c>
      <c r="L66" s="293"/>
      <c r="M66" s="265"/>
      <c r="N66" s="293"/>
      <c r="O66" s="265"/>
      <c r="P66" s="293"/>
      <c r="Q66" s="265"/>
      <c r="R66" s="293"/>
      <c r="S66" s="265"/>
      <c r="T66" s="265">
        <v>0</v>
      </c>
      <c r="U66" s="265">
        <v>0</v>
      </c>
      <c r="V66" s="265"/>
      <c r="W66" s="265"/>
      <c r="X66" s="265"/>
      <c r="Y66" s="265"/>
      <c r="Z66" s="265"/>
      <c r="AA66" s="265"/>
      <c r="AB66" s="265">
        <v>1</v>
      </c>
      <c r="AC66" s="265">
        <v>1</v>
      </c>
      <c r="AD66" s="265">
        <v>1</v>
      </c>
      <c r="AE66" s="265">
        <v>1</v>
      </c>
      <c r="AF66" s="265">
        <v>1</v>
      </c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94"/>
      <c r="AT66" s="294"/>
    </row>
    <row r="67" spans="1:46" s="23" customFormat="1" ht="15.75">
      <c r="A67" s="244" t="s">
        <v>297</v>
      </c>
      <c r="B67" s="244" t="s">
        <v>438</v>
      </c>
      <c r="C67" s="262"/>
      <c r="D67" s="265">
        <f>J67</f>
        <v>0</v>
      </c>
      <c r="E67" s="265">
        <f t="shared" ref="E67" si="140">K67</f>
        <v>0</v>
      </c>
      <c r="F67" s="265">
        <f t="shared" ref="F67" si="141">M67</f>
        <v>0</v>
      </c>
      <c r="G67" s="265">
        <f t="shared" ref="G67" si="142">O67</f>
        <v>0</v>
      </c>
      <c r="H67" s="265">
        <f t="shared" ref="H67" si="143">Q67</f>
        <v>0</v>
      </c>
      <c r="I67" s="265">
        <f t="shared" ref="I67" si="144">S67</f>
        <v>0</v>
      </c>
      <c r="J67" s="265"/>
      <c r="K67" s="265"/>
      <c r="L67" s="293"/>
      <c r="M67" s="265"/>
      <c r="N67" s="293"/>
      <c r="O67" s="265"/>
      <c r="P67" s="293"/>
      <c r="Q67" s="265"/>
      <c r="R67" s="293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94"/>
      <c r="AT67" s="294"/>
    </row>
    <row r="68" spans="1:46" s="23" customFormat="1" ht="31.5">
      <c r="A68" s="242" t="s">
        <v>233</v>
      </c>
      <c r="B68" s="242"/>
      <c r="C68" s="274"/>
      <c r="D68" s="276">
        <f>SUM(D69)</f>
        <v>6.83</v>
      </c>
      <c r="E68" s="276">
        <f t="shared" ref="E68:AR68" si="145">SUM(E69)</f>
        <v>6</v>
      </c>
      <c r="F68" s="276">
        <f t="shared" si="145"/>
        <v>6.3000000000000007</v>
      </c>
      <c r="G68" s="276">
        <f t="shared" si="145"/>
        <v>6.6213000000000006</v>
      </c>
      <c r="H68" s="276">
        <f t="shared" si="145"/>
        <v>6.9060158999999999</v>
      </c>
      <c r="I68" s="276">
        <f t="shared" si="145"/>
        <v>7.2098805995999999</v>
      </c>
      <c r="J68" s="276">
        <f t="shared" si="145"/>
        <v>6.83</v>
      </c>
      <c r="K68" s="276">
        <f t="shared" si="145"/>
        <v>6</v>
      </c>
      <c r="L68" s="276"/>
      <c r="M68" s="276">
        <f t="shared" si="145"/>
        <v>6.3000000000000007</v>
      </c>
      <c r="N68" s="276"/>
      <c r="O68" s="276">
        <f t="shared" si="145"/>
        <v>6.6213000000000006</v>
      </c>
      <c r="P68" s="276"/>
      <c r="Q68" s="276">
        <f t="shared" si="145"/>
        <v>6.9060158999999999</v>
      </c>
      <c r="R68" s="276"/>
      <c r="S68" s="276">
        <f t="shared" si="145"/>
        <v>7.2098805995999999</v>
      </c>
      <c r="T68" s="276">
        <f t="shared" si="145"/>
        <v>0.04</v>
      </c>
      <c r="U68" s="276">
        <f t="shared" si="145"/>
        <v>-2</v>
      </c>
      <c r="V68" s="276"/>
      <c r="W68" s="276">
        <f t="shared" si="145"/>
        <v>0</v>
      </c>
      <c r="X68" s="276">
        <f t="shared" si="145"/>
        <v>0</v>
      </c>
      <c r="Y68" s="276">
        <f t="shared" si="145"/>
        <v>0</v>
      </c>
      <c r="Z68" s="276">
        <f t="shared" si="145"/>
        <v>0</v>
      </c>
      <c r="AA68" s="276">
        <f t="shared" si="145"/>
        <v>8</v>
      </c>
      <c r="AB68" s="276">
        <f t="shared" si="145"/>
        <v>3</v>
      </c>
      <c r="AC68" s="276">
        <f t="shared" si="145"/>
        <v>3</v>
      </c>
      <c r="AD68" s="276">
        <f t="shared" si="145"/>
        <v>3</v>
      </c>
      <c r="AE68" s="276">
        <f t="shared" si="145"/>
        <v>3</v>
      </c>
      <c r="AF68" s="276">
        <f t="shared" si="145"/>
        <v>3</v>
      </c>
      <c r="AG68" s="276">
        <f t="shared" si="145"/>
        <v>9375</v>
      </c>
      <c r="AH68" s="276">
        <f t="shared" si="145"/>
        <v>7477.7777777777774</v>
      </c>
      <c r="AI68" s="276">
        <f t="shared" si="145"/>
        <v>7881.5777777777776</v>
      </c>
      <c r="AJ68" s="276">
        <f t="shared" si="145"/>
        <v>8417.525066666667</v>
      </c>
      <c r="AK68" s="276">
        <f t="shared" si="145"/>
        <v>8863.6538951999992</v>
      </c>
      <c r="AL68" s="276">
        <f t="shared" si="145"/>
        <v>9333.4275516455982</v>
      </c>
      <c r="AM68" s="276">
        <f t="shared" si="145"/>
        <v>0.9</v>
      </c>
      <c r="AN68" s="276">
        <f t="shared" si="145"/>
        <v>0.26919999999999999</v>
      </c>
      <c r="AO68" s="276">
        <f t="shared" si="145"/>
        <v>0.28373680000000001</v>
      </c>
      <c r="AP68" s="276">
        <f t="shared" si="145"/>
        <v>0.30303090240000002</v>
      </c>
      <c r="AQ68" s="276">
        <f t="shared" si="145"/>
        <v>0.31909154022719999</v>
      </c>
      <c r="AR68" s="276">
        <f t="shared" si="145"/>
        <v>0.33600339185924155</v>
      </c>
    </row>
    <row r="69" spans="1:46" s="23" customFormat="1" ht="15.75">
      <c r="A69" s="246" t="s">
        <v>300</v>
      </c>
      <c r="B69" s="246"/>
      <c r="C69" s="274"/>
      <c r="D69" s="265">
        <f>J69</f>
        <v>6.83</v>
      </c>
      <c r="E69" s="265">
        <f t="shared" ref="E69" si="146">K69</f>
        <v>6</v>
      </c>
      <c r="F69" s="265">
        <f>M69</f>
        <v>6.3000000000000007</v>
      </c>
      <c r="G69" s="265">
        <f>O69</f>
        <v>6.6213000000000006</v>
      </c>
      <c r="H69" s="265">
        <f>Q69</f>
        <v>6.9060158999999999</v>
      </c>
      <c r="I69" s="265">
        <f>S69</f>
        <v>7.2098805995999999</v>
      </c>
      <c r="J69" s="265">
        <v>6.83</v>
      </c>
      <c r="K69" s="265">
        <v>6</v>
      </c>
      <c r="L69" s="293">
        <v>1.05</v>
      </c>
      <c r="M69" s="265">
        <f t="shared" ref="M69" si="147">K69*L69</f>
        <v>6.3000000000000007</v>
      </c>
      <c r="N69" s="293">
        <v>1.0509999999999999</v>
      </c>
      <c r="O69" s="265">
        <f t="shared" ref="O69" si="148">M69*N69</f>
        <v>6.6213000000000006</v>
      </c>
      <c r="P69" s="293">
        <v>1.0429999999999999</v>
      </c>
      <c r="Q69" s="265">
        <f>O69*P69</f>
        <v>6.9060158999999999</v>
      </c>
      <c r="R69" s="293">
        <v>1.044</v>
      </c>
      <c r="S69" s="265">
        <f>Q69*R69</f>
        <v>7.2098805995999999</v>
      </c>
      <c r="T69" s="265">
        <v>0.04</v>
      </c>
      <c r="U69" s="265">
        <v>-2</v>
      </c>
      <c r="V69" s="265"/>
      <c r="W69" s="265"/>
      <c r="X69" s="265"/>
      <c r="Y69" s="265"/>
      <c r="Z69" s="265"/>
      <c r="AA69" s="265">
        <v>8</v>
      </c>
      <c r="AB69" s="265">
        <v>3</v>
      </c>
      <c r="AC69" s="265">
        <v>3</v>
      </c>
      <c r="AD69" s="265">
        <v>3</v>
      </c>
      <c r="AE69" s="265">
        <v>3</v>
      </c>
      <c r="AF69" s="265">
        <v>3</v>
      </c>
      <c r="AG69" s="278">
        <f t="shared" ref="AG69:AG70" si="149">AM69*1000000/12/AA69</f>
        <v>9375</v>
      </c>
      <c r="AH69" s="278">
        <f t="shared" ref="AH69:AH70" si="150">AN69*1000000/AB69/12</f>
        <v>7477.7777777777774</v>
      </c>
      <c r="AI69" s="278">
        <f t="shared" ref="AI69:AI70" si="151">AO69*1000000/12/AC69</f>
        <v>7881.5777777777776</v>
      </c>
      <c r="AJ69" s="278">
        <f t="shared" ref="AJ69:AJ70" si="152">AP69*1000000/12/AD69</f>
        <v>8417.525066666667</v>
      </c>
      <c r="AK69" s="278">
        <f t="shared" ref="AK69:AK70" si="153">AQ69*1000000/12/AE69</f>
        <v>8863.6538951999992</v>
      </c>
      <c r="AL69" s="278">
        <f t="shared" ref="AL69:AL70" si="154">AR69*1000000/12/AF69</f>
        <v>9333.4275516455982</v>
      </c>
      <c r="AM69" s="265">
        <v>0.9</v>
      </c>
      <c r="AN69" s="265">
        <v>0.26919999999999999</v>
      </c>
      <c r="AO69" s="265">
        <f t="shared" ref="AO69" si="155">AN69*105.4%</f>
        <v>0.28373680000000001</v>
      </c>
      <c r="AP69" s="265">
        <f t="shared" ref="AP69" si="156">AO69*106.8%</f>
        <v>0.30303090240000002</v>
      </c>
      <c r="AQ69" s="265">
        <f t="shared" ref="AQ69:AR69" si="157">AP69*105.3%</f>
        <v>0.31909154022719999</v>
      </c>
      <c r="AR69" s="265">
        <f t="shared" si="157"/>
        <v>0.33600339185924155</v>
      </c>
    </row>
    <row r="70" spans="1:46" s="23" customFormat="1" ht="17.25" customHeight="1">
      <c r="A70" s="246" t="s">
        <v>319</v>
      </c>
      <c r="B70" s="246"/>
      <c r="C70" s="274"/>
      <c r="D70" s="265"/>
      <c r="E70" s="265"/>
      <c r="F70" s="265"/>
      <c r="G70" s="265"/>
      <c r="H70" s="265"/>
      <c r="I70" s="265"/>
      <c r="J70" s="265"/>
      <c r="K70" s="265"/>
      <c r="L70" s="293"/>
      <c r="M70" s="265"/>
      <c r="N70" s="293"/>
      <c r="O70" s="265"/>
      <c r="P70" s="293"/>
      <c r="Q70" s="265"/>
      <c r="R70" s="293"/>
      <c r="S70" s="265"/>
      <c r="T70" s="265"/>
      <c r="U70" s="265"/>
      <c r="V70" s="265"/>
      <c r="W70" s="265"/>
      <c r="X70" s="265"/>
      <c r="Y70" s="265"/>
      <c r="Z70" s="265"/>
      <c r="AA70" s="265">
        <v>715</v>
      </c>
      <c r="AB70" s="265">
        <v>733</v>
      </c>
      <c r="AC70" s="265">
        <v>744</v>
      </c>
      <c r="AD70" s="265">
        <v>744</v>
      </c>
      <c r="AE70" s="265">
        <v>774</v>
      </c>
      <c r="AF70" s="265">
        <v>774</v>
      </c>
      <c r="AG70" s="278">
        <f t="shared" si="149"/>
        <v>47961.223776223778</v>
      </c>
      <c r="AH70" s="278">
        <f t="shared" si="150"/>
        <v>35332.669395179626</v>
      </c>
      <c r="AI70" s="278">
        <f t="shared" si="151"/>
        <v>37178.931451612902</v>
      </c>
      <c r="AJ70" s="278">
        <f t="shared" si="152"/>
        <v>39834.308915770605</v>
      </c>
      <c r="AK70" s="278">
        <f t="shared" si="153"/>
        <v>41725.675064599483</v>
      </c>
      <c r="AL70" s="278">
        <f t="shared" si="154"/>
        <v>43944.6533161068</v>
      </c>
      <c r="AM70" s="265">
        <v>411.50729999999999</v>
      </c>
      <c r="AN70" s="265">
        <v>310.78616</v>
      </c>
      <c r="AO70" s="265">
        <v>331.93349999999998</v>
      </c>
      <c r="AP70" s="265">
        <v>355.64071000000001</v>
      </c>
      <c r="AQ70" s="265">
        <v>387.54807</v>
      </c>
      <c r="AR70" s="265">
        <v>408.15794</v>
      </c>
    </row>
    <row r="71" spans="1:46" s="23" customFormat="1" ht="93.75">
      <c r="A71" s="148" t="s">
        <v>205</v>
      </c>
      <c r="B71" s="148"/>
      <c r="C71" s="274"/>
      <c r="D71" s="263">
        <f>SUM(D73:D77)</f>
        <v>238.25</v>
      </c>
      <c r="E71" s="263">
        <f t="shared" ref="E71:AR71" si="158">SUM(E73:E77)</f>
        <v>230.46</v>
      </c>
      <c r="F71" s="263">
        <f t="shared" si="158"/>
        <v>236.24760000000001</v>
      </c>
      <c r="G71" s="263">
        <f t="shared" si="158"/>
        <v>244.3246402</v>
      </c>
      <c r="H71" s="263">
        <f t="shared" si="158"/>
        <v>254.43936477080001</v>
      </c>
      <c r="I71" s="263">
        <f t="shared" si="158"/>
        <v>264.60953936163202</v>
      </c>
      <c r="J71" s="263">
        <f t="shared" si="158"/>
        <v>238.25</v>
      </c>
      <c r="K71" s="263">
        <f t="shared" si="158"/>
        <v>230.46</v>
      </c>
      <c r="L71" s="276"/>
      <c r="M71" s="263">
        <f t="shared" si="158"/>
        <v>236.24760000000001</v>
      </c>
      <c r="N71" s="276"/>
      <c r="O71" s="263">
        <f t="shared" si="158"/>
        <v>244.3246402</v>
      </c>
      <c r="P71" s="276"/>
      <c r="Q71" s="263">
        <f t="shared" si="158"/>
        <v>254.43936477080001</v>
      </c>
      <c r="R71" s="276"/>
      <c r="S71" s="263">
        <f t="shared" si="158"/>
        <v>264.60953936163202</v>
      </c>
      <c r="T71" s="263">
        <f t="shared" si="158"/>
        <v>9.31</v>
      </c>
      <c r="U71" s="263">
        <f t="shared" si="158"/>
        <v>-12.209999999999999</v>
      </c>
      <c r="V71" s="263">
        <f>U73+U74</f>
        <v>2.97</v>
      </c>
      <c r="W71" s="263">
        <f t="shared" si="158"/>
        <v>3.2781400000000001</v>
      </c>
      <c r="X71" s="263">
        <f t="shared" si="158"/>
        <v>3.4959125800000002</v>
      </c>
      <c r="Y71" s="263">
        <f t="shared" si="158"/>
        <v>4.2172918593199995</v>
      </c>
      <c r="Z71" s="263">
        <f t="shared" si="158"/>
        <v>4.3339835336928001</v>
      </c>
      <c r="AA71" s="263">
        <f t="shared" si="158"/>
        <v>225</v>
      </c>
      <c r="AB71" s="263">
        <f t="shared" si="158"/>
        <v>234</v>
      </c>
      <c r="AC71" s="263">
        <f t="shared" ref="AC71:AD71" si="159">SUM(AC73:AC77)</f>
        <v>239</v>
      </c>
      <c r="AD71" s="263">
        <f t="shared" si="159"/>
        <v>238</v>
      </c>
      <c r="AE71" s="263">
        <f t="shared" ref="AE71:AF71" si="160">SUM(AE73:AE77)</f>
        <v>238</v>
      </c>
      <c r="AF71" s="263">
        <f t="shared" si="160"/>
        <v>240</v>
      </c>
      <c r="AG71" s="263">
        <f>AM71*1000000/12/AA71</f>
        <v>16592.100740740741</v>
      </c>
      <c r="AH71" s="279">
        <f>AN71*1000000/AB71/12</f>
        <v>17822.329059829062</v>
      </c>
      <c r="AI71" s="279">
        <f>AO71*1000000/12/AC71</f>
        <v>18012.229428172945</v>
      </c>
      <c r="AJ71" s="279">
        <f>AP71*1000000/12/AD71</f>
        <v>18828.489857142857</v>
      </c>
      <c r="AK71" s="263">
        <f>AQ71*1000000/12/AE71</f>
        <v>19524.722298563025</v>
      </c>
      <c r="AL71" s="279">
        <f>AR71*1000000/12/AF71</f>
        <v>19918.609392216971</v>
      </c>
      <c r="AM71" s="281">
        <f>SUM(AM73:AM77)</f>
        <v>44.798672000000003</v>
      </c>
      <c r="AN71" s="281">
        <f t="shared" si="158"/>
        <v>50.045100000000005</v>
      </c>
      <c r="AO71" s="281">
        <f t="shared" si="158"/>
        <v>51.659074000000004</v>
      </c>
      <c r="AP71" s="281">
        <f t="shared" si="158"/>
        <v>53.774167032000001</v>
      </c>
      <c r="AQ71" s="281">
        <f t="shared" si="158"/>
        <v>55.762606884695998</v>
      </c>
      <c r="AR71" s="281">
        <f t="shared" si="158"/>
        <v>57.365595049584883</v>
      </c>
    </row>
    <row r="72" spans="1:46" s="23" customFormat="1" ht="18" customHeight="1">
      <c r="A72" s="248" t="s">
        <v>224</v>
      </c>
      <c r="B72" s="248"/>
      <c r="C72" s="274"/>
      <c r="D72" s="265"/>
      <c r="E72" s="265"/>
      <c r="F72" s="265"/>
      <c r="G72" s="265"/>
      <c r="H72" s="265"/>
      <c r="I72" s="265"/>
      <c r="J72" s="265"/>
      <c r="K72" s="265"/>
      <c r="L72" s="293"/>
      <c r="M72" s="265"/>
      <c r="N72" s="293"/>
      <c r="O72" s="265"/>
      <c r="P72" s="293"/>
      <c r="Q72" s="265"/>
      <c r="R72" s="293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</row>
    <row r="73" spans="1:46" s="23" customFormat="1" ht="18" customHeight="1">
      <c r="A73" s="246" t="s">
        <v>302</v>
      </c>
      <c r="B73" s="246"/>
      <c r="C73" s="274"/>
      <c r="D73" s="265">
        <f>J73</f>
        <v>84.52</v>
      </c>
      <c r="E73" s="265">
        <f t="shared" ref="E73" si="161">K73</f>
        <v>86</v>
      </c>
      <c r="F73" s="265">
        <f>M73</f>
        <v>87.418000000000006</v>
      </c>
      <c r="G73" s="265">
        <f>O73</f>
        <v>88.5</v>
      </c>
      <c r="H73" s="265">
        <f>Q73</f>
        <v>90.2</v>
      </c>
      <c r="I73" s="265">
        <f>S73</f>
        <v>93.8</v>
      </c>
      <c r="J73" s="263">
        <v>84.52</v>
      </c>
      <c r="K73" s="263">
        <v>86</v>
      </c>
      <c r="L73" s="293"/>
      <c r="M73" s="265">
        <v>87.418000000000006</v>
      </c>
      <c r="N73" s="293"/>
      <c r="O73" s="265">
        <v>88.5</v>
      </c>
      <c r="P73" s="293"/>
      <c r="Q73" s="265">
        <v>90.2</v>
      </c>
      <c r="R73" s="293"/>
      <c r="S73" s="265">
        <v>93.8</v>
      </c>
      <c r="T73" s="265">
        <v>2.04</v>
      </c>
      <c r="U73" s="265">
        <v>2.6</v>
      </c>
      <c r="V73" s="265">
        <v>2.6</v>
      </c>
      <c r="W73" s="265">
        <v>2.9</v>
      </c>
      <c r="X73" s="265">
        <v>3.1</v>
      </c>
      <c r="Y73" s="265">
        <v>3.8</v>
      </c>
      <c r="Z73" s="265">
        <v>3.9</v>
      </c>
      <c r="AA73" s="265">
        <v>108</v>
      </c>
      <c r="AB73" s="265">
        <v>122</v>
      </c>
      <c r="AC73" s="265">
        <v>127</v>
      </c>
      <c r="AD73" s="265">
        <v>126</v>
      </c>
      <c r="AE73" s="265">
        <v>126</v>
      </c>
      <c r="AF73" s="265">
        <v>128</v>
      </c>
      <c r="AG73" s="278">
        <f t="shared" ref="AG73" si="162">AM73*1000000/12/AA73</f>
        <v>14907.402777777777</v>
      </c>
      <c r="AH73" s="278">
        <f t="shared" ref="AH73" si="163">AN73*1000000/AB73/12</f>
        <v>15115.983606557376</v>
      </c>
      <c r="AI73" s="278">
        <f t="shared" ref="AI73" si="164">AO73*1000000/12/AC73</f>
        <v>15243.438320209974</v>
      </c>
      <c r="AJ73" s="278">
        <f t="shared" ref="AJ73" si="165">AP73*1000000/12/AD73</f>
        <v>15899.470899470898</v>
      </c>
      <c r="AK73" s="278">
        <f t="shared" ref="AK73" si="166">AQ73*1000000/12/AE73</f>
        <v>16402.116402116404</v>
      </c>
      <c r="AL73" s="278">
        <f t="shared" ref="AL73" si="167">AR73*1000000/12/AF73</f>
        <v>16341.145833333334</v>
      </c>
      <c r="AM73" s="265">
        <v>19.319994000000001</v>
      </c>
      <c r="AN73" s="265">
        <v>22.129799999999999</v>
      </c>
      <c r="AO73" s="265">
        <v>23.231000000000002</v>
      </c>
      <c r="AP73" s="265">
        <v>24.04</v>
      </c>
      <c r="AQ73" s="265">
        <v>24.8</v>
      </c>
      <c r="AR73" s="265">
        <v>25.1</v>
      </c>
    </row>
    <row r="74" spans="1:46" s="23" customFormat="1" ht="18" customHeight="1">
      <c r="A74" s="246" t="s">
        <v>303</v>
      </c>
      <c r="B74" s="246"/>
      <c r="C74" s="274"/>
      <c r="D74" s="265">
        <f t="shared" ref="D74:D76" si="168">J74</f>
        <v>2.14</v>
      </c>
      <c r="E74" s="265">
        <f t="shared" ref="E74:E76" si="169">K74</f>
        <v>1.7</v>
      </c>
      <c r="F74" s="265">
        <f t="shared" ref="F74:F76" si="170">M74</f>
        <v>1.7918000000000001</v>
      </c>
      <c r="G74" s="265">
        <f t="shared" ref="G74:G76" si="171">O74</f>
        <v>1.8760146</v>
      </c>
      <c r="H74" s="265">
        <f t="shared" ref="H74:H76" si="172">Q74</f>
        <v>1.9773193884</v>
      </c>
      <c r="I74" s="265">
        <f t="shared" ref="I74:I76" si="173">S74</f>
        <v>2.0564121639360002</v>
      </c>
      <c r="J74" s="265">
        <v>2.14</v>
      </c>
      <c r="K74" s="265">
        <v>1.7</v>
      </c>
      <c r="L74" s="293">
        <v>1.054</v>
      </c>
      <c r="M74" s="265">
        <f t="shared" ref="M74:M75" si="174">K74*L74</f>
        <v>1.7918000000000001</v>
      </c>
      <c r="N74" s="293">
        <v>1.0469999999999999</v>
      </c>
      <c r="O74" s="265">
        <f t="shared" ref="O74:O75" si="175">M74*N74</f>
        <v>1.8760146</v>
      </c>
      <c r="P74" s="293">
        <v>1.054</v>
      </c>
      <c r="Q74" s="265">
        <f>O74*P74</f>
        <v>1.9773193884</v>
      </c>
      <c r="R74" s="293">
        <v>1.04</v>
      </c>
      <c r="S74" s="265">
        <f>Q74*R74</f>
        <v>2.0564121639360002</v>
      </c>
      <c r="T74" s="265">
        <v>0.24</v>
      </c>
      <c r="U74" s="265">
        <v>0.37</v>
      </c>
      <c r="V74" s="265">
        <v>0.37</v>
      </c>
      <c r="W74" s="265">
        <f t="shared" ref="W74" si="176">V74*1.022</f>
        <v>0.37813999999999998</v>
      </c>
      <c r="X74" s="265">
        <f t="shared" ref="X74" si="177">W74*N74</f>
        <v>0.39591257999999996</v>
      </c>
      <c r="Y74" s="265">
        <f t="shared" ref="Y74" si="178">X74*P74</f>
        <v>0.41729185931999996</v>
      </c>
      <c r="Z74" s="265">
        <f t="shared" ref="Z74" si="179">Y74*R74</f>
        <v>0.43398353369279996</v>
      </c>
      <c r="AA74" s="265">
        <v>2</v>
      </c>
      <c r="AB74" s="265">
        <v>2</v>
      </c>
      <c r="AC74" s="265">
        <v>2</v>
      </c>
      <c r="AD74" s="265">
        <v>2</v>
      </c>
      <c r="AE74" s="265">
        <v>2</v>
      </c>
      <c r="AF74" s="265">
        <v>2</v>
      </c>
      <c r="AG74" s="278">
        <f t="shared" ref="AG74" si="180">AM74*1000000/12/AA74</f>
        <v>4166.666666666667</v>
      </c>
      <c r="AH74" s="278">
        <f t="shared" ref="AH74" si="181">AN74*1000000/AB74/12</f>
        <v>4500</v>
      </c>
      <c r="AI74" s="278">
        <f t="shared" ref="AI74" si="182">AO74*1000000/12/AC74</f>
        <v>4743</v>
      </c>
      <c r="AJ74" s="278">
        <f t="shared" ref="AJ74" si="183">AP74*1000000/12/AD74</f>
        <v>5065.5240000000003</v>
      </c>
      <c r="AK74" s="278">
        <f t="shared" ref="AK74" si="184">AQ74*1000000/12/AE74</f>
        <v>5333.9967720000004</v>
      </c>
      <c r="AL74" s="278">
        <f t="shared" ref="AL74" si="185">AR74*1000000/12/AF74</f>
        <v>5616.6986009159991</v>
      </c>
      <c r="AM74" s="265">
        <v>0.1</v>
      </c>
      <c r="AN74" s="265">
        <v>0.108</v>
      </c>
      <c r="AO74" s="265">
        <f t="shared" ref="AO74:AO75" si="186">AN74*105.4%</f>
        <v>0.113832</v>
      </c>
      <c r="AP74" s="265">
        <f t="shared" ref="AP74:AP75" si="187">AO74*106.8%</f>
        <v>0.12157257600000002</v>
      </c>
      <c r="AQ74" s="265">
        <f t="shared" ref="AQ74:AR74" si="188">AP74*105.3%</f>
        <v>0.12801592252800001</v>
      </c>
      <c r="AR74" s="265">
        <f t="shared" si="188"/>
        <v>0.13480076642198399</v>
      </c>
    </row>
    <row r="75" spans="1:46" s="23" customFormat="1" ht="18" customHeight="1">
      <c r="A75" s="246" t="s">
        <v>304</v>
      </c>
      <c r="B75" s="246"/>
      <c r="C75" s="274"/>
      <c r="D75" s="265">
        <f t="shared" si="168"/>
        <v>14.17</v>
      </c>
      <c r="E75" s="265">
        <f t="shared" si="169"/>
        <v>11.2</v>
      </c>
      <c r="F75" s="265">
        <f t="shared" si="170"/>
        <v>11.8048</v>
      </c>
      <c r="G75" s="265">
        <f t="shared" si="171"/>
        <v>12.359625599999999</v>
      </c>
      <c r="H75" s="265">
        <f t="shared" si="172"/>
        <v>13.027045382400001</v>
      </c>
      <c r="I75" s="265">
        <f t="shared" si="173"/>
        <v>13.548127197696001</v>
      </c>
      <c r="J75" s="265">
        <v>14.17</v>
      </c>
      <c r="K75" s="265">
        <v>11.2</v>
      </c>
      <c r="L75" s="293">
        <v>1.054</v>
      </c>
      <c r="M75" s="265">
        <f t="shared" si="174"/>
        <v>11.8048</v>
      </c>
      <c r="N75" s="293">
        <v>1.0469999999999999</v>
      </c>
      <c r="O75" s="265">
        <f t="shared" si="175"/>
        <v>12.359625599999999</v>
      </c>
      <c r="P75" s="293">
        <v>1.054</v>
      </c>
      <c r="Q75" s="265">
        <f>O75*P75</f>
        <v>13.027045382400001</v>
      </c>
      <c r="R75" s="293">
        <v>1.04</v>
      </c>
      <c r="S75" s="265">
        <f>Q75*R75</f>
        <v>13.548127197696001</v>
      </c>
      <c r="T75" s="265">
        <v>1.1100000000000001</v>
      </c>
      <c r="U75" s="265">
        <v>-1.18</v>
      </c>
      <c r="V75" s="265"/>
      <c r="W75" s="265"/>
      <c r="X75" s="265"/>
      <c r="Y75" s="265"/>
      <c r="Z75" s="265"/>
      <c r="AA75" s="265">
        <v>45</v>
      </c>
      <c r="AB75" s="265">
        <v>40</v>
      </c>
      <c r="AC75" s="265">
        <v>40</v>
      </c>
      <c r="AD75" s="265">
        <v>40</v>
      </c>
      <c r="AE75" s="265">
        <v>40</v>
      </c>
      <c r="AF75" s="265">
        <v>40</v>
      </c>
      <c r="AG75" s="278">
        <f t="shared" ref="AG75" si="189">AM75*1000000/12/AA75</f>
        <v>14907.4</v>
      </c>
      <c r="AH75" s="278">
        <f t="shared" ref="AH75" si="190">AN75*1000000/AB75/12</f>
        <v>14631.25</v>
      </c>
      <c r="AI75" s="278">
        <f t="shared" ref="AI75" si="191">AO75*1000000/12/AC75</f>
        <v>15421.3375</v>
      </c>
      <c r="AJ75" s="278">
        <f t="shared" ref="AJ75" si="192">AP75*1000000/12/AD75</f>
        <v>16469.988450000001</v>
      </c>
      <c r="AK75" s="278">
        <f t="shared" ref="AK75" si="193">AQ75*1000000/12/AE75</f>
        <v>17342.89783785</v>
      </c>
      <c r="AL75" s="278">
        <f t="shared" ref="AL75" si="194">AR75*1000000/12/AF75</f>
        <v>18262.071423256049</v>
      </c>
      <c r="AM75" s="265">
        <v>8.0499960000000002</v>
      </c>
      <c r="AN75" s="265">
        <v>7.0229999999999997</v>
      </c>
      <c r="AO75" s="265">
        <f t="shared" si="186"/>
        <v>7.4022420000000002</v>
      </c>
      <c r="AP75" s="265">
        <f t="shared" si="187"/>
        <v>7.9055944560000011</v>
      </c>
      <c r="AQ75" s="265">
        <f t="shared" ref="AQ75:AR75" si="195">AP75*105.3%</f>
        <v>8.324590962168001</v>
      </c>
      <c r="AR75" s="265">
        <f t="shared" si="195"/>
        <v>8.7657942831629043</v>
      </c>
    </row>
    <row r="76" spans="1:46" s="23" customFormat="1" ht="18" customHeight="1">
      <c r="A76" s="246" t="s">
        <v>305</v>
      </c>
      <c r="B76" s="246"/>
      <c r="C76" s="274"/>
      <c r="D76" s="265">
        <f t="shared" si="168"/>
        <v>137.41999999999999</v>
      </c>
      <c r="E76" s="265">
        <f t="shared" si="169"/>
        <v>131.56</v>
      </c>
      <c r="F76" s="265">
        <f t="shared" si="170"/>
        <v>135.233</v>
      </c>
      <c r="G76" s="265">
        <f t="shared" si="171"/>
        <v>141.589</v>
      </c>
      <c r="H76" s="265">
        <f t="shared" si="172"/>
        <v>149.23500000000001</v>
      </c>
      <c r="I76" s="265">
        <f t="shared" si="173"/>
        <v>155.20500000000001</v>
      </c>
      <c r="J76" s="265">
        <v>137.41999999999999</v>
      </c>
      <c r="K76" s="265">
        <v>131.56</v>
      </c>
      <c r="L76" s="293"/>
      <c r="M76" s="265">
        <v>135.233</v>
      </c>
      <c r="N76" s="293"/>
      <c r="O76" s="265">
        <v>141.589</v>
      </c>
      <c r="P76" s="293"/>
      <c r="Q76" s="265">
        <v>149.23500000000001</v>
      </c>
      <c r="R76" s="293"/>
      <c r="S76" s="265">
        <v>155.20500000000001</v>
      </c>
      <c r="T76" s="265">
        <v>5.92</v>
      </c>
      <c r="U76" s="265">
        <v>-14</v>
      </c>
      <c r="V76" s="265"/>
      <c r="W76" s="265"/>
      <c r="X76" s="265"/>
      <c r="Y76" s="265"/>
      <c r="Z76" s="265"/>
      <c r="AA76" s="265">
        <v>70</v>
      </c>
      <c r="AB76" s="265">
        <v>70</v>
      </c>
      <c r="AC76" s="265">
        <v>70</v>
      </c>
      <c r="AD76" s="265">
        <v>70</v>
      </c>
      <c r="AE76" s="265">
        <v>70</v>
      </c>
      <c r="AF76" s="265">
        <v>70</v>
      </c>
      <c r="AG76" s="278">
        <f t="shared" ref="AG76" si="196">AM76*1000000/12/AA76</f>
        <v>17964.3</v>
      </c>
      <c r="AH76" s="278">
        <f t="shared" ref="AH76" si="197">AN76*1000000/AB76/12</f>
        <v>24743.214285714286</v>
      </c>
      <c r="AI76" s="278">
        <f t="shared" ref="AI76" si="198">AO76*1000000/12/AC76</f>
        <v>24895.238095238095</v>
      </c>
      <c r="AJ76" s="278">
        <f t="shared" ref="AJ76" si="199">AP76*1000000/12/AD76</f>
        <v>25841.666666666668</v>
      </c>
      <c r="AK76" s="278">
        <f t="shared" ref="AK76" si="200">AQ76*1000000/12/AE76</f>
        <v>26797.619047619046</v>
      </c>
      <c r="AL76" s="278">
        <f t="shared" ref="AL76" si="201">AR76*1000000/12/AF76</f>
        <v>27815.476190476191</v>
      </c>
      <c r="AM76" s="265">
        <v>15.090012</v>
      </c>
      <c r="AN76" s="265">
        <v>20.784300000000002</v>
      </c>
      <c r="AO76" s="265">
        <v>20.911999999999999</v>
      </c>
      <c r="AP76" s="265">
        <v>21.707000000000001</v>
      </c>
      <c r="AQ76" s="265">
        <v>22.51</v>
      </c>
      <c r="AR76" s="265">
        <v>23.364999999999998</v>
      </c>
    </row>
    <row r="77" spans="1:46" s="23" customFormat="1" ht="18.75" customHeight="1">
      <c r="A77" s="246" t="s">
        <v>319</v>
      </c>
      <c r="B77" s="246"/>
      <c r="C77" s="274"/>
      <c r="D77" s="265"/>
      <c r="E77" s="265"/>
      <c r="F77" s="265"/>
      <c r="G77" s="265"/>
      <c r="H77" s="265"/>
      <c r="I77" s="265"/>
      <c r="J77" s="265"/>
      <c r="K77" s="265"/>
      <c r="L77" s="293"/>
      <c r="M77" s="265"/>
      <c r="N77" s="293"/>
      <c r="O77" s="265"/>
      <c r="P77" s="293"/>
      <c r="Q77" s="265"/>
      <c r="R77" s="293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>
        <v>2.2386699999999999</v>
      </c>
      <c r="AN77" s="265"/>
      <c r="AO77" s="265"/>
      <c r="AP77" s="265"/>
      <c r="AQ77" s="265"/>
      <c r="AR77" s="265"/>
    </row>
    <row r="78" spans="1:46" s="23" customFormat="1" ht="144" customHeight="1">
      <c r="A78" s="148" t="s">
        <v>207</v>
      </c>
      <c r="B78" s="148"/>
      <c r="C78" s="274"/>
      <c r="D78" s="263">
        <f>SUM(D80:D85)</f>
        <v>109.28</v>
      </c>
      <c r="E78" s="263">
        <f t="shared" ref="E78:AR78" si="202">SUM(E80:E85)</f>
        <v>113.30000000000001</v>
      </c>
      <c r="F78" s="263">
        <f t="shared" si="202"/>
        <v>123.4248</v>
      </c>
      <c r="G78" s="263">
        <f t="shared" si="202"/>
        <v>127.9902676</v>
      </c>
      <c r="H78" s="263">
        <f t="shared" si="202"/>
        <v>133.11115830400001</v>
      </c>
      <c r="I78" s="263">
        <f t="shared" si="202"/>
        <v>138.43568463616</v>
      </c>
      <c r="J78" s="263">
        <f t="shared" si="202"/>
        <v>109.28</v>
      </c>
      <c r="K78" s="263">
        <f t="shared" si="202"/>
        <v>113.30000000000001</v>
      </c>
      <c r="L78" s="276"/>
      <c r="M78" s="263">
        <f t="shared" si="202"/>
        <v>123.4248</v>
      </c>
      <c r="N78" s="276"/>
      <c r="O78" s="263">
        <f t="shared" si="202"/>
        <v>127.9902676</v>
      </c>
      <c r="P78" s="276"/>
      <c r="Q78" s="263">
        <f t="shared" si="202"/>
        <v>133.11115830400001</v>
      </c>
      <c r="R78" s="276"/>
      <c r="S78" s="263">
        <f t="shared" si="202"/>
        <v>138.43568463616</v>
      </c>
      <c r="T78" s="263">
        <f t="shared" si="202"/>
        <v>5.09</v>
      </c>
      <c r="U78" s="263">
        <f t="shared" si="202"/>
        <v>4.74</v>
      </c>
      <c r="V78" s="263">
        <f t="shared" si="202"/>
        <v>4.74</v>
      </c>
      <c r="W78" s="263">
        <f t="shared" si="202"/>
        <v>5.0685599999999997</v>
      </c>
      <c r="X78" s="263">
        <f t="shared" si="202"/>
        <v>5.256245719999999</v>
      </c>
      <c r="Y78" s="263">
        <f t="shared" si="202"/>
        <v>5.4665755487999999</v>
      </c>
      <c r="Z78" s="263">
        <f t="shared" si="202"/>
        <v>5.6849585707519994</v>
      </c>
      <c r="AA78" s="263">
        <f t="shared" si="202"/>
        <v>205</v>
      </c>
      <c r="AB78" s="263">
        <f>SUM(AB80:AB85)</f>
        <v>180</v>
      </c>
      <c r="AC78" s="263">
        <f t="shared" ref="AC78:AD78" si="203">SUM(AC80:AC85)</f>
        <v>180</v>
      </c>
      <c r="AD78" s="263">
        <f t="shared" si="203"/>
        <v>180</v>
      </c>
      <c r="AE78" s="263">
        <f t="shared" ref="AE78:AF78" si="204">SUM(AE80:AE85)</f>
        <v>180</v>
      </c>
      <c r="AF78" s="263">
        <f t="shared" si="204"/>
        <v>180</v>
      </c>
      <c r="AG78" s="263">
        <f>AM78*1000000/12/AA78</f>
        <v>18242.82926829268</v>
      </c>
      <c r="AH78" s="279">
        <f>AN78*1000000/AB78/12</f>
        <v>19195.000000000004</v>
      </c>
      <c r="AI78" s="279">
        <f>AO78*1000000/12/AC78</f>
        <v>20231.53</v>
      </c>
      <c r="AJ78" s="279">
        <f>AP78*1000000/12/AD78</f>
        <v>21607.274040000004</v>
      </c>
      <c r="AK78" s="263">
        <f>AQ78*1000000/12/AE78</f>
        <v>22752.459564120003</v>
      </c>
      <c r="AL78" s="279">
        <f>AR78*1000000/12/AF78</f>
        <v>23958.339921018363</v>
      </c>
      <c r="AM78" s="281">
        <f t="shared" si="202"/>
        <v>44.877359999999996</v>
      </c>
      <c r="AN78" s="281">
        <f t="shared" si="202"/>
        <v>41.461200000000005</v>
      </c>
      <c r="AO78" s="281">
        <f t="shared" si="202"/>
        <v>43.700104799999998</v>
      </c>
      <c r="AP78" s="281">
        <f t="shared" si="202"/>
        <v>46.671711926400008</v>
      </c>
      <c r="AQ78" s="281">
        <f t="shared" si="202"/>
        <v>49.145312658499201</v>
      </c>
      <c r="AR78" s="281">
        <f t="shared" si="202"/>
        <v>51.75001422939966</v>
      </c>
    </row>
    <row r="79" spans="1:46" s="23" customFormat="1" ht="15.75">
      <c r="A79" s="248" t="s">
        <v>224</v>
      </c>
      <c r="B79" s="248"/>
      <c r="C79" s="274"/>
      <c r="D79" s="265"/>
      <c r="E79" s="265"/>
      <c r="F79" s="265"/>
      <c r="G79" s="265"/>
      <c r="H79" s="265"/>
      <c r="I79" s="265"/>
      <c r="J79" s="265"/>
      <c r="K79" s="265"/>
      <c r="L79" s="293"/>
      <c r="M79" s="265"/>
      <c r="N79" s="293"/>
      <c r="O79" s="265"/>
      <c r="P79" s="293"/>
      <c r="Q79" s="265"/>
      <c r="R79" s="293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</row>
    <row r="80" spans="1:46" s="23" customFormat="1" ht="16.5" customHeight="1">
      <c r="A80" s="246" t="s">
        <v>306</v>
      </c>
      <c r="B80" s="246"/>
      <c r="C80" s="274"/>
      <c r="D80" s="265">
        <f>J80</f>
        <v>35.79</v>
      </c>
      <c r="E80" s="265">
        <f t="shared" ref="E80" si="205">K80</f>
        <v>37.700000000000003</v>
      </c>
      <c r="F80" s="265">
        <f>M80</f>
        <v>41.832999999999998</v>
      </c>
      <c r="G80" s="265">
        <f>O80</f>
        <v>43.38</v>
      </c>
      <c r="H80" s="265">
        <f>Q80</f>
        <v>45.116</v>
      </c>
      <c r="I80" s="265">
        <f>S80</f>
        <v>46.920999999999999</v>
      </c>
      <c r="J80" s="265">
        <v>35.79</v>
      </c>
      <c r="K80" s="265">
        <v>37.700000000000003</v>
      </c>
      <c r="L80" s="293"/>
      <c r="M80" s="265">
        <v>41.832999999999998</v>
      </c>
      <c r="N80" s="293"/>
      <c r="O80" s="265">
        <v>43.38</v>
      </c>
      <c r="P80" s="293"/>
      <c r="Q80" s="265">
        <v>45.116</v>
      </c>
      <c r="R80" s="293"/>
      <c r="S80" s="265">
        <v>46.920999999999999</v>
      </c>
      <c r="T80" s="265">
        <v>1.72</v>
      </c>
      <c r="U80" s="265">
        <v>1.5</v>
      </c>
      <c r="V80" s="265">
        <v>1.5</v>
      </c>
      <c r="W80" s="265">
        <v>1.637</v>
      </c>
      <c r="X80" s="265">
        <v>1.698</v>
      </c>
      <c r="Y80" s="265">
        <v>1.766</v>
      </c>
      <c r="Z80" s="265">
        <v>1.8360000000000001</v>
      </c>
      <c r="AA80" s="265">
        <v>67</v>
      </c>
      <c r="AB80" s="265">
        <v>60</v>
      </c>
      <c r="AC80" s="265">
        <v>60</v>
      </c>
      <c r="AD80" s="265">
        <v>60</v>
      </c>
      <c r="AE80" s="265">
        <v>60</v>
      </c>
      <c r="AF80" s="265">
        <v>60</v>
      </c>
      <c r="AG80" s="278">
        <f t="shared" ref="AG80" si="206">AM80*1000000/12/AA80</f>
        <v>19892.661691542289</v>
      </c>
      <c r="AH80" s="278">
        <f t="shared" ref="AH80" si="207">AN80*1000000/AB80/12</f>
        <v>21515.138888888887</v>
      </c>
      <c r="AI80" s="278">
        <f t="shared" ref="AI80" si="208">AO80*1000000/12/AC80</f>
        <v>22676.956388888892</v>
      </c>
      <c r="AJ80" s="278">
        <f t="shared" ref="AJ80" si="209">AP80*1000000/12/AD80</f>
        <v>24218.989423333336</v>
      </c>
      <c r="AK80" s="278">
        <f t="shared" ref="AK80" si="210">AQ80*1000000/12/AE80</f>
        <v>25502.595862770002</v>
      </c>
      <c r="AL80" s="278">
        <f t="shared" ref="AL80" si="211">AR80*1000000/12/AF80</f>
        <v>26854.233443496811</v>
      </c>
      <c r="AM80" s="265">
        <v>15.9937</v>
      </c>
      <c r="AN80" s="265">
        <v>15.4909</v>
      </c>
      <c r="AO80" s="265">
        <f t="shared" ref="AO80" si="212">AN80*105.4%</f>
        <v>16.327408600000002</v>
      </c>
      <c r="AP80" s="265">
        <f t="shared" ref="AP80" si="213">AO80*106.8%</f>
        <v>17.437672384800003</v>
      </c>
      <c r="AQ80" s="265">
        <f t="shared" ref="AQ80" si="214">AP80*105.3%</f>
        <v>18.361869021194401</v>
      </c>
      <c r="AR80" s="265">
        <f t="shared" ref="AR80" si="215">AQ80*105.3%</f>
        <v>19.335048079317705</v>
      </c>
    </row>
    <row r="81" spans="1:44" s="23" customFormat="1" ht="16.5" customHeight="1">
      <c r="A81" s="246" t="s">
        <v>307</v>
      </c>
      <c r="B81" s="246"/>
      <c r="C81" s="274"/>
      <c r="D81" s="265">
        <f t="shared" ref="D81:D84" si="216">J81</f>
        <v>3.03</v>
      </c>
      <c r="E81" s="265">
        <f t="shared" ref="E81:E84" si="217">K81</f>
        <v>1.6</v>
      </c>
      <c r="F81" s="265">
        <f t="shared" ref="F81:F84" si="218">M81</f>
        <v>1.7184000000000001</v>
      </c>
      <c r="G81" s="265">
        <f t="shared" ref="G81:G84" si="219">O81</f>
        <v>1.7819807999999999</v>
      </c>
      <c r="H81" s="265">
        <f t="shared" ref="H81:H84" si="220">Q81</f>
        <v>1.8532600319999999</v>
      </c>
      <c r="I81" s="265">
        <f t="shared" ref="I81:I84" si="221">S81</f>
        <v>1.92739043328</v>
      </c>
      <c r="J81" s="265">
        <v>3.03</v>
      </c>
      <c r="K81" s="265">
        <v>1.6</v>
      </c>
      <c r="L81" s="293">
        <v>1.0740000000000001</v>
      </c>
      <c r="M81" s="265">
        <f t="shared" ref="M81:M84" si="222">K81*L81</f>
        <v>1.7184000000000001</v>
      </c>
      <c r="N81" s="293">
        <v>1.0369999999999999</v>
      </c>
      <c r="O81" s="265">
        <f>M81*N81</f>
        <v>1.7819807999999999</v>
      </c>
      <c r="P81" s="293">
        <v>1.04</v>
      </c>
      <c r="Q81" s="265">
        <f>O81*P81</f>
        <v>1.8532600319999999</v>
      </c>
      <c r="R81" s="293">
        <v>1.04</v>
      </c>
      <c r="S81" s="265">
        <f>R81*Q81</f>
        <v>1.92739043328</v>
      </c>
      <c r="T81" s="265">
        <v>0</v>
      </c>
      <c r="U81" s="265">
        <v>0.98</v>
      </c>
      <c r="V81" s="265">
        <v>0.98</v>
      </c>
      <c r="W81" s="265">
        <f t="shared" ref="W81:W84" si="223">V81*1.022</f>
        <v>1.00156</v>
      </c>
      <c r="X81" s="265">
        <f t="shared" ref="X81" si="224">W81*N81</f>
        <v>1.03861772</v>
      </c>
      <c r="Y81" s="265">
        <f t="shared" ref="Y81" si="225">X81*P81</f>
        <v>1.0801624288</v>
      </c>
      <c r="Z81" s="265">
        <f t="shared" ref="Z81" si="226">Y81*R81</f>
        <v>1.1233689259520001</v>
      </c>
      <c r="AA81" s="265">
        <v>3</v>
      </c>
      <c r="AB81" s="265">
        <v>3</v>
      </c>
      <c r="AC81" s="265">
        <v>3</v>
      </c>
      <c r="AD81" s="265">
        <v>3</v>
      </c>
      <c r="AE81" s="265">
        <v>3</v>
      </c>
      <c r="AF81" s="265">
        <v>3</v>
      </c>
      <c r="AG81" s="278">
        <f t="shared" ref="AG81:AG84" si="227">AM81*1000000/12/AA81</f>
        <v>7000</v>
      </c>
      <c r="AH81" s="278">
        <f t="shared" ref="AH81:AH84" si="228">AN81*1000000/AB81/12</f>
        <v>19161.111111111113</v>
      </c>
      <c r="AI81" s="278">
        <f t="shared" ref="AI81:AI84" si="229">AO81*1000000/12/AC81</f>
        <v>20195.81111111111</v>
      </c>
      <c r="AJ81" s="278">
        <f t="shared" ref="AJ81:AJ84" si="230">AP81*1000000/12/AD81</f>
        <v>21569.12626666667</v>
      </c>
      <c r="AK81" s="278">
        <f t="shared" ref="AK81:AK84" si="231">AQ81*1000000/12/AE81</f>
        <v>22712.2899588</v>
      </c>
      <c r="AL81" s="278">
        <f t="shared" ref="AL81:AL84" si="232">AR81*1000000/12/AF81</f>
        <v>23916.041326616396</v>
      </c>
      <c r="AM81" s="265">
        <v>0.252</v>
      </c>
      <c r="AN81" s="265">
        <v>0.68979999999999997</v>
      </c>
      <c r="AO81" s="265">
        <f t="shared" ref="AO81:AO84" si="233">AN81*105.4%</f>
        <v>0.72704919999999995</v>
      </c>
      <c r="AP81" s="265">
        <f t="shared" ref="AP81:AP84" si="234">AO81*106.8%</f>
        <v>0.77648854560000002</v>
      </c>
      <c r="AQ81" s="265">
        <f t="shared" ref="AQ81:AQ84" si="235">AP81*105.3%</f>
        <v>0.81764243851679996</v>
      </c>
      <c r="AR81" s="265">
        <f t="shared" ref="AR81:AR84" si="236">AQ81*105.3%</f>
        <v>0.86097748775819027</v>
      </c>
    </row>
    <row r="82" spans="1:44" s="23" customFormat="1" ht="16.5" customHeight="1">
      <c r="A82" s="246" t="s">
        <v>308</v>
      </c>
      <c r="B82" s="246"/>
      <c r="C82" s="274"/>
      <c r="D82" s="265">
        <f t="shared" si="216"/>
        <v>34.07</v>
      </c>
      <c r="E82" s="265">
        <f t="shared" si="217"/>
        <v>35.4</v>
      </c>
      <c r="F82" s="265">
        <f t="shared" si="218"/>
        <v>38.417000000000002</v>
      </c>
      <c r="G82" s="265">
        <f t="shared" si="219"/>
        <v>39.838000000000001</v>
      </c>
      <c r="H82" s="265">
        <f t="shared" si="220"/>
        <v>41.432000000000002</v>
      </c>
      <c r="I82" s="265">
        <f t="shared" si="221"/>
        <v>43.088999999999999</v>
      </c>
      <c r="J82" s="265">
        <v>34.07</v>
      </c>
      <c r="K82" s="265">
        <v>35.4</v>
      </c>
      <c r="L82" s="293"/>
      <c r="M82" s="265">
        <v>38.417000000000002</v>
      </c>
      <c r="N82" s="293"/>
      <c r="O82" s="265">
        <v>39.838000000000001</v>
      </c>
      <c r="P82" s="293"/>
      <c r="Q82" s="265">
        <v>41.432000000000002</v>
      </c>
      <c r="R82" s="293"/>
      <c r="S82" s="265">
        <v>43.088999999999999</v>
      </c>
      <c r="T82" s="265">
        <v>2.74</v>
      </c>
      <c r="U82" s="265">
        <v>0.26</v>
      </c>
      <c r="V82" s="265">
        <v>0.26</v>
      </c>
      <c r="W82" s="265">
        <v>0.38600000000000001</v>
      </c>
      <c r="X82" s="265">
        <v>0.4</v>
      </c>
      <c r="Y82" s="265">
        <v>0.41599999999999998</v>
      </c>
      <c r="Z82" s="265">
        <v>0.433</v>
      </c>
      <c r="AA82" s="265">
        <v>53</v>
      </c>
      <c r="AB82" s="265">
        <v>52</v>
      </c>
      <c r="AC82" s="265">
        <v>52</v>
      </c>
      <c r="AD82" s="265">
        <v>52</v>
      </c>
      <c r="AE82" s="265">
        <v>52</v>
      </c>
      <c r="AF82" s="265">
        <v>52</v>
      </c>
      <c r="AG82" s="278">
        <f t="shared" si="227"/>
        <v>18476.996855345911</v>
      </c>
      <c r="AH82" s="278">
        <f t="shared" si="228"/>
        <v>18563.301282051281</v>
      </c>
      <c r="AI82" s="278">
        <f t="shared" si="229"/>
        <v>19565.719551282054</v>
      </c>
      <c r="AJ82" s="278">
        <f t="shared" si="230"/>
        <v>20896.188480769233</v>
      </c>
      <c r="AK82" s="278">
        <f t="shared" si="231"/>
        <v>22003.686470250002</v>
      </c>
      <c r="AL82" s="278">
        <f t="shared" si="232"/>
        <v>23169.88185317325</v>
      </c>
      <c r="AM82" s="265">
        <v>11.75137</v>
      </c>
      <c r="AN82" s="265">
        <v>11.583500000000001</v>
      </c>
      <c r="AO82" s="265">
        <f t="shared" si="233"/>
        <v>12.209009000000002</v>
      </c>
      <c r="AP82" s="265">
        <f t="shared" si="234"/>
        <v>13.039221612000002</v>
      </c>
      <c r="AQ82" s="265">
        <f t="shared" si="235"/>
        <v>13.730300357436002</v>
      </c>
      <c r="AR82" s="265">
        <f t="shared" si="236"/>
        <v>14.458006276380109</v>
      </c>
    </row>
    <row r="83" spans="1:44" s="23" customFormat="1" ht="16.5" customHeight="1">
      <c r="A83" s="246" t="s">
        <v>309</v>
      </c>
      <c r="B83" s="246"/>
      <c r="C83" s="274"/>
      <c r="D83" s="265">
        <f t="shared" si="216"/>
        <v>15.29</v>
      </c>
      <c r="E83" s="265">
        <f t="shared" si="217"/>
        <v>16</v>
      </c>
      <c r="F83" s="265">
        <f t="shared" si="218"/>
        <v>17.184000000000001</v>
      </c>
      <c r="G83" s="265">
        <f t="shared" si="219"/>
        <v>17.819807999999998</v>
      </c>
      <c r="H83" s="265">
        <f t="shared" si="220"/>
        <v>18.53260032</v>
      </c>
      <c r="I83" s="265">
        <f t="shared" si="221"/>
        <v>19.273904332800001</v>
      </c>
      <c r="J83" s="265">
        <v>15.29</v>
      </c>
      <c r="K83" s="265">
        <v>16</v>
      </c>
      <c r="L83" s="293">
        <v>1.0740000000000001</v>
      </c>
      <c r="M83" s="265">
        <f t="shared" si="222"/>
        <v>17.184000000000001</v>
      </c>
      <c r="N83" s="293">
        <v>1.0369999999999999</v>
      </c>
      <c r="O83" s="265">
        <f t="shared" ref="O83:O84" si="237">M83*N83</f>
        <v>17.819807999999998</v>
      </c>
      <c r="P83" s="293">
        <v>1.04</v>
      </c>
      <c r="Q83" s="265">
        <f t="shared" ref="Q83:Q84" si="238">O83*P83</f>
        <v>18.53260032</v>
      </c>
      <c r="R83" s="293">
        <v>1.04</v>
      </c>
      <c r="S83" s="265">
        <f t="shared" ref="S83:S84" si="239">R83*Q83</f>
        <v>19.273904332800001</v>
      </c>
      <c r="T83" s="265">
        <v>0.5</v>
      </c>
      <c r="U83" s="265">
        <v>0.6</v>
      </c>
      <c r="V83" s="265">
        <v>0.6</v>
      </c>
      <c r="W83" s="265">
        <f t="shared" si="223"/>
        <v>0.61319999999999997</v>
      </c>
      <c r="X83" s="265">
        <f t="shared" ref="X83" si="240">W83*N83</f>
        <v>0.63588839999999991</v>
      </c>
      <c r="Y83" s="265">
        <f t="shared" ref="Y83" si="241">X83*P83</f>
        <v>0.66132393599999995</v>
      </c>
      <c r="Z83" s="265">
        <f t="shared" ref="Z83" si="242">Y83*R83</f>
        <v>0.68777689343999993</v>
      </c>
      <c r="AA83" s="265">
        <v>27</v>
      </c>
      <c r="AB83" s="265">
        <v>20</v>
      </c>
      <c r="AC83" s="265">
        <v>20</v>
      </c>
      <c r="AD83" s="265">
        <v>20</v>
      </c>
      <c r="AE83" s="265">
        <v>20</v>
      </c>
      <c r="AF83" s="265">
        <v>20</v>
      </c>
      <c r="AG83" s="278">
        <f t="shared" si="227"/>
        <v>26466.401234567904</v>
      </c>
      <c r="AH83" s="278">
        <f t="shared" si="228"/>
        <v>32112.5</v>
      </c>
      <c r="AI83" s="278">
        <f t="shared" si="229"/>
        <v>33846.574999999997</v>
      </c>
      <c r="AJ83" s="278">
        <f t="shared" si="230"/>
        <v>36148.142100000005</v>
      </c>
      <c r="AK83" s="278">
        <f t="shared" si="231"/>
        <v>38063.9936313</v>
      </c>
      <c r="AL83" s="278">
        <f t="shared" si="232"/>
        <v>40081.385293758896</v>
      </c>
      <c r="AM83" s="265">
        <v>8.5751139999999992</v>
      </c>
      <c r="AN83" s="265">
        <v>7.7069999999999999</v>
      </c>
      <c r="AO83" s="265">
        <f t="shared" si="233"/>
        <v>8.1231779999999993</v>
      </c>
      <c r="AP83" s="265">
        <f t="shared" si="234"/>
        <v>8.6755541039999997</v>
      </c>
      <c r="AQ83" s="265">
        <f t="shared" si="235"/>
        <v>9.1353584715119993</v>
      </c>
      <c r="AR83" s="265">
        <f t="shared" si="236"/>
        <v>9.6195324705021346</v>
      </c>
    </row>
    <row r="84" spans="1:44" s="23" customFormat="1" ht="16.5" customHeight="1">
      <c r="A84" s="249" t="s">
        <v>310</v>
      </c>
      <c r="B84" s="249"/>
      <c r="C84" s="274"/>
      <c r="D84" s="265">
        <f t="shared" si="216"/>
        <v>21.1</v>
      </c>
      <c r="E84" s="265">
        <f t="shared" si="217"/>
        <v>22.6</v>
      </c>
      <c r="F84" s="265">
        <f t="shared" si="218"/>
        <v>24.272400000000005</v>
      </c>
      <c r="G84" s="265">
        <f t="shared" si="219"/>
        <v>25.170478800000001</v>
      </c>
      <c r="H84" s="265">
        <f t="shared" si="220"/>
        <v>26.177297952000004</v>
      </c>
      <c r="I84" s="265">
        <f t="shared" si="221"/>
        <v>27.224389870080003</v>
      </c>
      <c r="J84" s="265">
        <v>21.1</v>
      </c>
      <c r="K84" s="265">
        <v>22.6</v>
      </c>
      <c r="L84" s="293">
        <v>1.0740000000000001</v>
      </c>
      <c r="M84" s="265">
        <f t="shared" si="222"/>
        <v>24.272400000000005</v>
      </c>
      <c r="N84" s="293">
        <v>1.0369999999999999</v>
      </c>
      <c r="O84" s="265">
        <f t="shared" si="237"/>
        <v>25.170478800000001</v>
      </c>
      <c r="P84" s="293">
        <v>1.04</v>
      </c>
      <c r="Q84" s="265">
        <f t="shared" si="238"/>
        <v>26.177297952000004</v>
      </c>
      <c r="R84" s="293">
        <v>1.04</v>
      </c>
      <c r="S84" s="265">
        <f t="shared" si="239"/>
        <v>27.224389870080003</v>
      </c>
      <c r="T84" s="265">
        <v>0.13</v>
      </c>
      <c r="U84" s="265">
        <v>1.4</v>
      </c>
      <c r="V84" s="265">
        <v>1.4</v>
      </c>
      <c r="W84" s="265">
        <f t="shared" si="223"/>
        <v>1.4307999999999998</v>
      </c>
      <c r="X84" s="265">
        <f t="shared" ref="X84" si="243">W84*N84</f>
        <v>1.4837395999999998</v>
      </c>
      <c r="Y84" s="265">
        <f t="shared" ref="Y84" si="244">X84*P84</f>
        <v>1.5430891839999998</v>
      </c>
      <c r="Z84" s="265">
        <f t="shared" ref="Z84" si="245">Y84*R84</f>
        <v>1.6048127513599999</v>
      </c>
      <c r="AA84" s="265">
        <v>55</v>
      </c>
      <c r="AB84" s="265">
        <v>45</v>
      </c>
      <c r="AC84" s="265">
        <v>45</v>
      </c>
      <c r="AD84" s="265">
        <v>45</v>
      </c>
      <c r="AE84" s="265">
        <v>45</v>
      </c>
      <c r="AF84" s="265">
        <v>45</v>
      </c>
      <c r="AG84" s="278">
        <f t="shared" si="227"/>
        <v>12583.599999999999</v>
      </c>
      <c r="AH84" s="278">
        <f t="shared" si="228"/>
        <v>11092.592592592593</v>
      </c>
      <c r="AI84" s="278">
        <f t="shared" si="229"/>
        <v>11691.592592592591</v>
      </c>
      <c r="AJ84" s="278">
        <f t="shared" si="230"/>
        <v>12486.62088888889</v>
      </c>
      <c r="AK84" s="278">
        <f t="shared" si="231"/>
        <v>13148.411796</v>
      </c>
      <c r="AL84" s="278">
        <f t="shared" si="232"/>
        <v>13845.277621187997</v>
      </c>
      <c r="AM84" s="265">
        <v>8.3051759999999994</v>
      </c>
      <c r="AN84" s="265">
        <v>5.99</v>
      </c>
      <c r="AO84" s="265">
        <f t="shared" si="233"/>
        <v>6.3134600000000001</v>
      </c>
      <c r="AP84" s="265">
        <f t="shared" si="234"/>
        <v>6.74277528</v>
      </c>
      <c r="AQ84" s="265">
        <f t="shared" si="235"/>
        <v>7.1001423698399995</v>
      </c>
      <c r="AR84" s="265">
        <f t="shared" si="236"/>
        <v>7.4764499154415187</v>
      </c>
    </row>
    <row r="85" spans="1:44" s="23" customFormat="1" ht="18" customHeight="1">
      <c r="A85" s="250" t="s">
        <v>319</v>
      </c>
      <c r="B85" s="250"/>
      <c r="C85" s="274"/>
      <c r="D85" s="265"/>
      <c r="E85" s="265"/>
      <c r="F85" s="265"/>
      <c r="G85" s="265"/>
      <c r="H85" s="265"/>
      <c r="I85" s="265"/>
      <c r="J85" s="265"/>
      <c r="K85" s="265"/>
      <c r="L85" s="293"/>
      <c r="M85" s="265"/>
      <c r="N85" s="293"/>
      <c r="O85" s="265"/>
      <c r="P85" s="293"/>
      <c r="Q85" s="265"/>
      <c r="R85" s="293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</row>
    <row r="86" spans="1:44" s="23" customFormat="1" ht="18.75">
      <c r="A86" s="148" t="s">
        <v>234</v>
      </c>
      <c r="B86" s="148"/>
      <c r="C86" s="274"/>
      <c r="D86" s="263">
        <f>SUM(D88:D96)</f>
        <v>0</v>
      </c>
      <c r="E86" s="263">
        <f t="shared" ref="E86:AR86" si="246">SUM(E88:E96)</f>
        <v>0</v>
      </c>
      <c r="F86" s="263">
        <f t="shared" si="246"/>
        <v>0</v>
      </c>
      <c r="G86" s="263">
        <f t="shared" si="246"/>
        <v>0</v>
      </c>
      <c r="H86" s="263">
        <f t="shared" si="246"/>
        <v>0</v>
      </c>
      <c r="I86" s="263">
        <f t="shared" si="246"/>
        <v>0</v>
      </c>
      <c r="J86" s="263">
        <f t="shared" si="246"/>
        <v>35.69</v>
      </c>
      <c r="K86" s="263">
        <f t="shared" si="246"/>
        <v>27.159999999999997</v>
      </c>
      <c r="L86" s="276"/>
      <c r="M86" s="263">
        <f t="shared" si="246"/>
        <v>28.436519999999998</v>
      </c>
      <c r="N86" s="276"/>
      <c r="O86" s="263">
        <f t="shared" si="246"/>
        <v>29.829909479999991</v>
      </c>
      <c r="P86" s="276"/>
      <c r="Q86" s="263">
        <f t="shared" si="246"/>
        <v>31.321404953999998</v>
      </c>
      <c r="R86" s="276"/>
      <c r="S86" s="263">
        <f t="shared" si="246"/>
        <v>32.824832391792</v>
      </c>
      <c r="T86" s="263">
        <f t="shared" si="246"/>
        <v>0.99</v>
      </c>
      <c r="U86" s="263">
        <f t="shared" si="246"/>
        <v>1.51</v>
      </c>
      <c r="V86" s="263">
        <f t="shared" si="246"/>
        <v>1.51</v>
      </c>
      <c r="W86" s="263">
        <f t="shared" si="246"/>
        <v>1.54322</v>
      </c>
      <c r="X86" s="263">
        <f t="shared" si="246"/>
        <v>1.6188377799999998</v>
      </c>
      <c r="Y86" s="263">
        <f t="shared" si="246"/>
        <v>1.6997796689999998</v>
      </c>
      <c r="Z86" s="263">
        <f t="shared" si="246"/>
        <v>1.7813690931120001</v>
      </c>
      <c r="AA86" s="263">
        <f t="shared" si="246"/>
        <v>123</v>
      </c>
      <c r="AB86" s="263">
        <f t="shared" si="246"/>
        <v>60</v>
      </c>
      <c r="AC86" s="263">
        <f t="shared" ref="AC86:AD86" si="247">SUM(AC88:AC96)</f>
        <v>60</v>
      </c>
      <c r="AD86" s="263">
        <f t="shared" si="247"/>
        <v>60</v>
      </c>
      <c r="AE86" s="263">
        <f t="shared" ref="AE86:AF86" si="248">SUM(AE88:AE96)</f>
        <v>60</v>
      </c>
      <c r="AF86" s="263">
        <f t="shared" si="248"/>
        <v>60</v>
      </c>
      <c r="AG86" s="263">
        <f>AM86*1000000/12/AA86</f>
        <v>25106.200542005419</v>
      </c>
      <c r="AH86" s="279">
        <f>AN86*1000000/AB86/12</f>
        <v>26366.099999999995</v>
      </c>
      <c r="AI86" s="279">
        <f>AO86*1000000/12/AC86</f>
        <v>27789.869400000003</v>
      </c>
      <c r="AJ86" s="279">
        <f>AP86*1000000/12/AD86</f>
        <v>29679.580519200004</v>
      </c>
      <c r="AK86" s="263">
        <f>AQ86*1000000/12/AE86</f>
        <v>31252.598286717603</v>
      </c>
      <c r="AL86" s="279">
        <f>AR86*1000000/12/AF86</f>
        <v>32908.985995913637</v>
      </c>
      <c r="AM86" s="281">
        <f t="shared" si="246"/>
        <v>37.056752000000003</v>
      </c>
      <c r="AN86" s="281">
        <f t="shared" si="246"/>
        <v>18.983591999999998</v>
      </c>
      <c r="AO86" s="281">
        <f t="shared" si="246"/>
        <v>20.008705968000001</v>
      </c>
      <c r="AP86" s="281">
        <f t="shared" si="246"/>
        <v>21.369297973824001</v>
      </c>
      <c r="AQ86" s="281">
        <f t="shared" si="246"/>
        <v>22.501870766436674</v>
      </c>
      <c r="AR86" s="281">
        <f t="shared" si="246"/>
        <v>23.694469917057816</v>
      </c>
    </row>
    <row r="87" spans="1:44" s="23" customFormat="1" ht="18.75" customHeight="1">
      <c r="A87" s="243" t="s">
        <v>224</v>
      </c>
      <c r="B87" s="243"/>
      <c r="C87" s="274"/>
      <c r="D87" s="265"/>
      <c r="E87" s="265"/>
      <c r="F87" s="265"/>
      <c r="G87" s="265"/>
      <c r="H87" s="265"/>
      <c r="I87" s="265"/>
      <c r="J87" s="265"/>
      <c r="K87" s="265"/>
      <c r="L87" s="293"/>
      <c r="M87" s="265"/>
      <c r="N87" s="293"/>
      <c r="O87" s="265"/>
      <c r="P87" s="293"/>
      <c r="Q87" s="265"/>
      <c r="R87" s="293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</row>
    <row r="88" spans="1:44" s="23" customFormat="1" ht="15" customHeight="1">
      <c r="A88" s="246" t="s">
        <v>311</v>
      </c>
      <c r="B88" s="246" t="s">
        <v>437</v>
      </c>
      <c r="C88" s="274"/>
      <c r="D88" s="265"/>
      <c r="E88" s="265"/>
      <c r="F88" s="265"/>
      <c r="G88" s="265"/>
      <c r="H88" s="265"/>
      <c r="I88" s="265"/>
      <c r="J88" s="265">
        <v>0.2</v>
      </c>
      <c r="K88" s="265">
        <v>0</v>
      </c>
      <c r="L88" s="293">
        <v>1.0469999999999999</v>
      </c>
      <c r="M88" s="265">
        <f>K88*L88</f>
        <v>0</v>
      </c>
      <c r="N88" s="293">
        <v>1.0489999999999999</v>
      </c>
      <c r="O88" s="265">
        <f>M88*N88</f>
        <v>0</v>
      </c>
      <c r="P88" s="293">
        <v>1.05</v>
      </c>
      <c r="Q88" s="265">
        <f>P88*O88</f>
        <v>0</v>
      </c>
      <c r="R88" s="293">
        <v>1.048</v>
      </c>
      <c r="S88" s="265">
        <f>Q88*R88</f>
        <v>0</v>
      </c>
      <c r="T88" s="265">
        <v>0.03</v>
      </c>
      <c r="U88" s="265">
        <v>0</v>
      </c>
      <c r="V88" s="265">
        <v>0</v>
      </c>
      <c r="W88" s="265">
        <f t="shared" ref="W88:W95" si="249">V88*1.022</f>
        <v>0</v>
      </c>
      <c r="X88" s="265">
        <f t="shared" ref="X88:X95" si="250">W88*N88</f>
        <v>0</v>
      </c>
      <c r="Y88" s="265">
        <f t="shared" ref="Y88:Y95" si="251">X88*P88</f>
        <v>0</v>
      </c>
      <c r="Z88" s="265">
        <f t="shared" ref="Z88:Z95" si="252">Y88*R88</f>
        <v>0</v>
      </c>
      <c r="AA88" s="265">
        <v>2</v>
      </c>
      <c r="AB88" s="265">
        <v>1</v>
      </c>
      <c r="AC88" s="265">
        <v>1</v>
      </c>
      <c r="AD88" s="265">
        <v>1</v>
      </c>
      <c r="AE88" s="265">
        <v>1</v>
      </c>
      <c r="AF88" s="265">
        <v>1</v>
      </c>
      <c r="AG88" s="278">
        <f t="shared" ref="AG88" si="253">AM88*1000000/12/AA88</f>
        <v>7000</v>
      </c>
      <c r="AH88" s="278">
        <f t="shared" ref="AH88" si="254">AN88*1000000/AB88/12</f>
        <v>0</v>
      </c>
      <c r="AI88" s="278">
        <f t="shared" ref="AI88" si="255">AO88*1000000/12/AC88</f>
        <v>0</v>
      </c>
      <c r="AJ88" s="278">
        <f t="shared" ref="AJ88" si="256">AP88*1000000/12/AD88</f>
        <v>0</v>
      </c>
      <c r="AK88" s="278">
        <f t="shared" ref="AK88" si="257">AQ88*1000000/12/AE88</f>
        <v>0</v>
      </c>
      <c r="AL88" s="278">
        <f t="shared" ref="AL88" si="258">AR88*1000000/12/AF88</f>
        <v>0</v>
      </c>
      <c r="AM88" s="265">
        <v>0.16800000000000001</v>
      </c>
      <c r="AN88" s="265">
        <v>0</v>
      </c>
      <c r="AO88" s="265">
        <f t="shared" ref="AO88" si="259">AN88*105.4%</f>
        <v>0</v>
      </c>
      <c r="AP88" s="265">
        <f t="shared" ref="AP88" si="260">AO88*106.8%</f>
        <v>0</v>
      </c>
      <c r="AQ88" s="265">
        <f t="shared" ref="AQ88" si="261">AP88*105.3%</f>
        <v>0</v>
      </c>
      <c r="AR88" s="265">
        <f t="shared" ref="AR88" si="262">AQ88*105.3%</f>
        <v>0</v>
      </c>
    </row>
    <row r="89" spans="1:44" s="23" customFormat="1" ht="15" customHeight="1">
      <c r="A89" s="246" t="s">
        <v>312</v>
      </c>
      <c r="B89" s="246"/>
      <c r="C89" s="274"/>
      <c r="D89" s="265"/>
      <c r="E89" s="265"/>
      <c r="F89" s="265"/>
      <c r="G89" s="265"/>
      <c r="H89" s="265"/>
      <c r="I89" s="265"/>
      <c r="J89" s="265">
        <v>10.32</v>
      </c>
      <c r="K89" s="265">
        <v>10.8</v>
      </c>
      <c r="L89" s="293">
        <v>1.0469999999999999</v>
      </c>
      <c r="M89" s="265">
        <f t="shared" ref="M89:M95" si="263">K89*L89</f>
        <v>11.307600000000001</v>
      </c>
      <c r="N89" s="293">
        <v>1.0489999999999999</v>
      </c>
      <c r="O89" s="265">
        <f>M89*N89</f>
        <v>11.8616724</v>
      </c>
      <c r="P89" s="293">
        <v>1.05</v>
      </c>
      <c r="Q89" s="265">
        <f t="shared" ref="Q89:Q95" si="264">P89*O89</f>
        <v>12.45475602</v>
      </c>
      <c r="R89" s="293">
        <v>1.048</v>
      </c>
      <c r="S89" s="265">
        <f t="shared" ref="S89:S95" si="265">Q89*R89</f>
        <v>13.05258430896</v>
      </c>
      <c r="T89" s="265">
        <v>0.47</v>
      </c>
      <c r="U89" s="265">
        <v>0.6</v>
      </c>
      <c r="V89" s="265">
        <v>0.6</v>
      </c>
      <c r="W89" s="265">
        <f t="shared" si="249"/>
        <v>0.61319999999999997</v>
      </c>
      <c r="X89" s="265">
        <f t="shared" si="250"/>
        <v>0.6432467999999999</v>
      </c>
      <c r="Y89" s="265">
        <f t="shared" si="251"/>
        <v>0.67540913999999996</v>
      </c>
      <c r="Z89" s="265">
        <f t="shared" si="252"/>
        <v>0.70782877871999994</v>
      </c>
      <c r="AA89" s="265">
        <v>3</v>
      </c>
      <c r="AB89" s="265">
        <v>4</v>
      </c>
      <c r="AC89" s="265">
        <v>4</v>
      </c>
      <c r="AD89" s="265">
        <v>4</v>
      </c>
      <c r="AE89" s="265">
        <v>4</v>
      </c>
      <c r="AF89" s="265">
        <v>4</v>
      </c>
      <c r="AG89" s="278">
        <f>AM89*1000000/12/AA89</f>
        <v>5500</v>
      </c>
      <c r="AH89" s="278">
        <f t="shared" ref="AH89:AH96" si="266">AN89*1000000/AB89/12</f>
        <v>10312.5</v>
      </c>
      <c r="AI89" s="278">
        <f t="shared" ref="AI89:AI96" si="267">AO89*1000000/12/AC89</f>
        <v>10869.375</v>
      </c>
      <c r="AJ89" s="278">
        <f t="shared" ref="AJ89:AJ96" si="268">AP89*1000000/12/AD89</f>
        <v>11608.492500000002</v>
      </c>
      <c r="AK89" s="278">
        <f t="shared" ref="AK89:AK96" si="269">AQ89*1000000/12/AE89</f>
        <v>12223.742602500002</v>
      </c>
      <c r="AL89" s="278">
        <f t="shared" ref="AL89:AL96" si="270">AR89*1000000/12/AF89</f>
        <v>12871.600960432501</v>
      </c>
      <c r="AM89" s="265">
        <v>0.19800000000000001</v>
      </c>
      <c r="AN89" s="265">
        <v>0.495</v>
      </c>
      <c r="AO89" s="265">
        <f t="shared" ref="AO89:AO96" si="271">AN89*105.4%</f>
        <v>0.52173000000000003</v>
      </c>
      <c r="AP89" s="265">
        <f t="shared" ref="AP89:AP96" si="272">AO89*106.8%</f>
        <v>0.55720764000000012</v>
      </c>
      <c r="AQ89" s="265">
        <f t="shared" ref="AQ89:AQ96" si="273">AP89*105.3%</f>
        <v>0.58673964492000008</v>
      </c>
      <c r="AR89" s="265">
        <f t="shared" ref="AR89:AR96" si="274">AQ89*105.3%</f>
        <v>0.61783684610076006</v>
      </c>
    </row>
    <row r="90" spans="1:44" s="23" customFormat="1" ht="15" customHeight="1">
      <c r="A90" s="246" t="s">
        <v>313</v>
      </c>
      <c r="B90" s="246"/>
      <c r="C90" s="274"/>
      <c r="D90" s="265"/>
      <c r="E90" s="265"/>
      <c r="F90" s="265"/>
      <c r="G90" s="265"/>
      <c r="H90" s="265"/>
      <c r="I90" s="265"/>
      <c r="J90" s="265">
        <v>0</v>
      </c>
      <c r="K90" s="265">
        <v>0.6</v>
      </c>
      <c r="L90" s="293">
        <v>1.0469999999999999</v>
      </c>
      <c r="M90" s="265">
        <f t="shared" si="263"/>
        <v>0.62819999999999998</v>
      </c>
      <c r="N90" s="293">
        <v>1.0489999999999999</v>
      </c>
      <c r="O90" s="265">
        <f t="shared" ref="O90:O95" si="275">M90*N90</f>
        <v>0.65898179999999995</v>
      </c>
      <c r="P90" s="293">
        <v>1.05</v>
      </c>
      <c r="Q90" s="265">
        <f t="shared" si="264"/>
        <v>0.69193088999999997</v>
      </c>
      <c r="R90" s="293">
        <v>1.048</v>
      </c>
      <c r="S90" s="265">
        <f t="shared" si="265"/>
        <v>0.72514357271999996</v>
      </c>
      <c r="T90" s="265">
        <v>0</v>
      </c>
      <c r="U90" s="265">
        <v>0</v>
      </c>
      <c r="V90" s="265">
        <v>0</v>
      </c>
      <c r="W90" s="265">
        <f t="shared" si="249"/>
        <v>0</v>
      </c>
      <c r="X90" s="265">
        <f t="shared" si="250"/>
        <v>0</v>
      </c>
      <c r="Y90" s="265">
        <f t="shared" si="251"/>
        <v>0</v>
      </c>
      <c r="Z90" s="265">
        <f t="shared" si="252"/>
        <v>0</v>
      </c>
      <c r="AA90" s="265">
        <v>6</v>
      </c>
      <c r="AB90" s="265">
        <v>4</v>
      </c>
      <c r="AC90" s="265">
        <v>4</v>
      </c>
      <c r="AD90" s="265">
        <v>4</v>
      </c>
      <c r="AE90" s="265">
        <v>4</v>
      </c>
      <c r="AF90" s="265">
        <v>4</v>
      </c>
      <c r="AG90" s="278">
        <f t="shared" ref="AG90:AG96" si="276">AM90*1000000/12/AA90</f>
        <v>2333.3333333333335</v>
      </c>
      <c r="AH90" s="278">
        <f t="shared" si="266"/>
        <v>10916.666666666666</v>
      </c>
      <c r="AI90" s="278">
        <f t="shared" si="267"/>
        <v>11506.166666666666</v>
      </c>
      <c r="AJ90" s="278">
        <f t="shared" si="268"/>
        <v>12288.586000000003</v>
      </c>
      <c r="AK90" s="278">
        <f t="shared" si="269"/>
        <v>12939.881058000001</v>
      </c>
      <c r="AL90" s="278">
        <f t="shared" si="270"/>
        <v>13625.694754074</v>
      </c>
      <c r="AM90" s="265">
        <v>0.16800000000000001</v>
      </c>
      <c r="AN90" s="265">
        <v>0.52400000000000002</v>
      </c>
      <c r="AO90" s="265">
        <f t="shared" si="271"/>
        <v>0.55229600000000001</v>
      </c>
      <c r="AP90" s="265">
        <f t="shared" si="272"/>
        <v>0.58985212800000009</v>
      </c>
      <c r="AQ90" s="265">
        <f t="shared" si="273"/>
        <v>0.62111429078400004</v>
      </c>
      <c r="AR90" s="265">
        <f t="shared" si="274"/>
        <v>0.65403334819555203</v>
      </c>
    </row>
    <row r="91" spans="1:44" s="23" customFormat="1" ht="15" customHeight="1">
      <c r="A91" s="246" t="s">
        <v>314</v>
      </c>
      <c r="B91" s="246"/>
      <c r="C91" s="274"/>
      <c r="D91" s="265"/>
      <c r="E91" s="265"/>
      <c r="F91" s="265"/>
      <c r="G91" s="265"/>
      <c r="H91" s="265"/>
      <c r="I91" s="265"/>
      <c r="J91" s="265"/>
      <c r="K91" s="265">
        <v>4</v>
      </c>
      <c r="L91" s="293">
        <v>1.0469999999999999</v>
      </c>
      <c r="M91" s="265">
        <f t="shared" si="263"/>
        <v>4.1879999999999997</v>
      </c>
      <c r="N91" s="293">
        <v>1.0489999999999999</v>
      </c>
      <c r="O91" s="265">
        <f t="shared" si="275"/>
        <v>4.3932119999999992</v>
      </c>
      <c r="P91" s="293">
        <v>1.05</v>
      </c>
      <c r="Q91" s="265">
        <f t="shared" si="264"/>
        <v>4.6128725999999993</v>
      </c>
      <c r="R91" s="293">
        <v>1.048</v>
      </c>
      <c r="S91" s="265">
        <f t="shared" si="265"/>
        <v>4.8342904847999995</v>
      </c>
      <c r="T91" s="265"/>
      <c r="U91" s="265">
        <v>0.42</v>
      </c>
      <c r="V91" s="265">
        <v>0.42</v>
      </c>
      <c r="W91" s="265">
        <f t="shared" si="249"/>
        <v>0.42924000000000001</v>
      </c>
      <c r="X91" s="265">
        <f t="shared" si="250"/>
        <v>0.45027275999999999</v>
      </c>
      <c r="Y91" s="265">
        <f t="shared" si="251"/>
        <v>0.472786398</v>
      </c>
      <c r="Z91" s="265">
        <f t="shared" si="252"/>
        <v>0.49548014510400001</v>
      </c>
      <c r="AA91" s="265">
        <v>0</v>
      </c>
      <c r="AB91" s="265">
        <v>0</v>
      </c>
      <c r="AC91" s="265">
        <v>0</v>
      </c>
      <c r="AD91" s="265">
        <v>0</v>
      </c>
      <c r="AE91" s="265">
        <v>0</v>
      </c>
      <c r="AF91" s="265">
        <v>0</v>
      </c>
      <c r="AG91" s="278"/>
      <c r="AH91" s="278"/>
      <c r="AI91" s="278"/>
      <c r="AJ91" s="278"/>
      <c r="AK91" s="278"/>
      <c r="AL91" s="278"/>
      <c r="AM91" s="265">
        <v>0</v>
      </c>
      <c r="AN91" s="265">
        <v>0</v>
      </c>
      <c r="AO91" s="265">
        <f t="shared" si="271"/>
        <v>0</v>
      </c>
      <c r="AP91" s="265">
        <f t="shared" si="272"/>
        <v>0</v>
      </c>
      <c r="AQ91" s="265">
        <f t="shared" si="273"/>
        <v>0</v>
      </c>
      <c r="AR91" s="265">
        <f t="shared" si="274"/>
        <v>0</v>
      </c>
    </row>
    <row r="92" spans="1:44" s="23" customFormat="1" ht="15" customHeight="1">
      <c r="A92" s="246" t="s">
        <v>315</v>
      </c>
      <c r="B92" s="246"/>
      <c r="C92" s="274"/>
      <c r="D92" s="265"/>
      <c r="E92" s="265"/>
      <c r="F92" s="265"/>
      <c r="G92" s="265"/>
      <c r="H92" s="265"/>
      <c r="I92" s="265"/>
      <c r="J92" s="265">
        <v>3.6</v>
      </c>
      <c r="K92" s="265">
        <v>3.8</v>
      </c>
      <c r="L92" s="293">
        <v>1.0469999999999999</v>
      </c>
      <c r="M92" s="265">
        <f t="shared" si="263"/>
        <v>3.9785999999999997</v>
      </c>
      <c r="N92" s="293">
        <v>1.0489999999999999</v>
      </c>
      <c r="O92" s="265">
        <f t="shared" si="275"/>
        <v>4.1735513999999991</v>
      </c>
      <c r="P92" s="293">
        <v>1.05</v>
      </c>
      <c r="Q92" s="265">
        <f t="shared" si="264"/>
        <v>4.382228969999999</v>
      </c>
      <c r="R92" s="293">
        <v>1.048</v>
      </c>
      <c r="S92" s="265">
        <f t="shared" si="265"/>
        <v>4.5925759605599987</v>
      </c>
      <c r="T92" s="265">
        <v>0</v>
      </c>
      <c r="U92" s="265">
        <v>0</v>
      </c>
      <c r="V92" s="265">
        <v>0</v>
      </c>
      <c r="W92" s="265">
        <f t="shared" si="249"/>
        <v>0</v>
      </c>
      <c r="X92" s="265">
        <f t="shared" si="250"/>
        <v>0</v>
      </c>
      <c r="Y92" s="265">
        <f t="shared" si="251"/>
        <v>0</v>
      </c>
      <c r="Z92" s="265">
        <f t="shared" si="252"/>
        <v>0</v>
      </c>
      <c r="AA92" s="265">
        <v>1</v>
      </c>
      <c r="AB92" s="265">
        <v>2</v>
      </c>
      <c r="AC92" s="265">
        <v>2</v>
      </c>
      <c r="AD92" s="265">
        <v>2</v>
      </c>
      <c r="AE92" s="265">
        <v>2</v>
      </c>
      <c r="AF92" s="265">
        <v>2</v>
      </c>
      <c r="AG92" s="278">
        <f t="shared" si="276"/>
        <v>6525</v>
      </c>
      <c r="AH92" s="278">
        <f t="shared" si="266"/>
        <v>8458.3333333333339</v>
      </c>
      <c r="AI92" s="278">
        <f t="shared" si="267"/>
        <v>8915.0833333333339</v>
      </c>
      <c r="AJ92" s="278">
        <f t="shared" si="268"/>
        <v>9521.3090000000011</v>
      </c>
      <c r="AK92" s="278">
        <f t="shared" si="269"/>
        <v>10025.938377</v>
      </c>
      <c r="AL92" s="278">
        <f t="shared" si="270"/>
        <v>10557.313110980998</v>
      </c>
      <c r="AM92" s="265">
        <v>7.8299999999999995E-2</v>
      </c>
      <c r="AN92" s="265">
        <v>0.20300000000000001</v>
      </c>
      <c r="AO92" s="265">
        <f t="shared" si="271"/>
        <v>0.21396200000000001</v>
      </c>
      <c r="AP92" s="265">
        <f t="shared" si="272"/>
        <v>0.22851141600000002</v>
      </c>
      <c r="AQ92" s="265">
        <f t="shared" si="273"/>
        <v>0.240622521048</v>
      </c>
      <c r="AR92" s="265">
        <f t="shared" si="274"/>
        <v>0.25337551466354397</v>
      </c>
    </row>
    <row r="93" spans="1:44" s="23" customFormat="1" ht="15" customHeight="1">
      <c r="A93" s="246" t="s">
        <v>316</v>
      </c>
      <c r="B93" s="246"/>
      <c r="C93" s="274"/>
      <c r="D93" s="265"/>
      <c r="E93" s="265"/>
      <c r="F93" s="265"/>
      <c r="G93" s="265"/>
      <c r="H93" s="265"/>
      <c r="I93" s="265"/>
      <c r="J93" s="265">
        <v>13.32</v>
      </c>
      <c r="K93" s="265">
        <v>1.36</v>
      </c>
      <c r="L93" s="293">
        <v>1.0469999999999999</v>
      </c>
      <c r="M93" s="265">
        <f t="shared" si="263"/>
        <v>1.4239200000000001</v>
      </c>
      <c r="N93" s="293">
        <v>1.0489999999999999</v>
      </c>
      <c r="O93" s="265">
        <f t="shared" si="275"/>
        <v>1.49369208</v>
      </c>
      <c r="P93" s="293">
        <v>1.05</v>
      </c>
      <c r="Q93" s="265">
        <f t="shared" si="264"/>
        <v>1.568376684</v>
      </c>
      <c r="R93" s="293">
        <v>1.048</v>
      </c>
      <c r="S93" s="265">
        <f t="shared" si="265"/>
        <v>1.643658764832</v>
      </c>
      <c r="T93" s="265">
        <v>0.49</v>
      </c>
      <c r="U93" s="265">
        <v>0.02</v>
      </c>
      <c r="V93" s="265">
        <v>0.02</v>
      </c>
      <c r="W93" s="265">
        <f t="shared" si="249"/>
        <v>2.044E-2</v>
      </c>
      <c r="X93" s="265">
        <f t="shared" si="250"/>
        <v>2.1441559999999998E-2</v>
      </c>
      <c r="Y93" s="265">
        <f t="shared" si="251"/>
        <v>2.2513637999999999E-2</v>
      </c>
      <c r="Z93" s="265">
        <f t="shared" si="252"/>
        <v>2.3594292624E-2</v>
      </c>
      <c r="AA93" s="265">
        <v>10</v>
      </c>
      <c r="AB93" s="265">
        <v>2</v>
      </c>
      <c r="AC93" s="265">
        <v>2</v>
      </c>
      <c r="AD93" s="265">
        <v>2</v>
      </c>
      <c r="AE93" s="265">
        <v>2</v>
      </c>
      <c r="AF93" s="265">
        <v>2</v>
      </c>
      <c r="AG93" s="278">
        <f t="shared" si="276"/>
        <v>6668.3</v>
      </c>
      <c r="AH93" s="278">
        <f t="shared" si="266"/>
        <v>2833.3333333333335</v>
      </c>
      <c r="AI93" s="278">
        <f t="shared" si="267"/>
        <v>2986.3333333333339</v>
      </c>
      <c r="AJ93" s="278">
        <f t="shared" si="268"/>
        <v>3189.4040000000009</v>
      </c>
      <c r="AK93" s="278">
        <f t="shared" si="269"/>
        <v>3358.4424120000008</v>
      </c>
      <c r="AL93" s="278">
        <f t="shared" si="270"/>
        <v>3536.4398598360008</v>
      </c>
      <c r="AM93" s="265">
        <v>0.80019600000000002</v>
      </c>
      <c r="AN93" s="265">
        <v>6.8000000000000005E-2</v>
      </c>
      <c r="AO93" s="265">
        <f t="shared" si="271"/>
        <v>7.1672000000000013E-2</v>
      </c>
      <c r="AP93" s="265">
        <f t="shared" si="272"/>
        <v>7.6545696000000024E-2</v>
      </c>
      <c r="AQ93" s="265">
        <f t="shared" si="273"/>
        <v>8.0602617888000022E-2</v>
      </c>
      <c r="AR93" s="265">
        <f t="shared" si="274"/>
        <v>8.4874556636064025E-2</v>
      </c>
    </row>
    <row r="94" spans="1:44" s="23" customFormat="1" ht="15" customHeight="1">
      <c r="A94" s="246" t="s">
        <v>317</v>
      </c>
      <c r="B94" s="246" t="s">
        <v>439</v>
      </c>
      <c r="C94" s="274"/>
      <c r="D94" s="265"/>
      <c r="E94" s="265"/>
      <c r="F94" s="265"/>
      <c r="G94" s="265"/>
      <c r="H94" s="265"/>
      <c r="I94" s="265"/>
      <c r="J94" s="265">
        <v>0</v>
      </c>
      <c r="K94" s="265">
        <v>0</v>
      </c>
      <c r="L94" s="293">
        <v>1.0469999999999999</v>
      </c>
      <c r="M94" s="265">
        <f t="shared" si="263"/>
        <v>0</v>
      </c>
      <c r="N94" s="293">
        <v>1.0489999999999999</v>
      </c>
      <c r="O94" s="265">
        <f t="shared" si="275"/>
        <v>0</v>
      </c>
      <c r="P94" s="293">
        <v>1.05</v>
      </c>
      <c r="Q94" s="265">
        <f t="shared" si="264"/>
        <v>0</v>
      </c>
      <c r="R94" s="293">
        <v>1.048</v>
      </c>
      <c r="S94" s="265">
        <f t="shared" si="265"/>
        <v>0</v>
      </c>
      <c r="T94" s="265">
        <v>0</v>
      </c>
      <c r="U94" s="265">
        <v>0</v>
      </c>
      <c r="V94" s="265">
        <v>0</v>
      </c>
      <c r="W94" s="265">
        <f t="shared" si="249"/>
        <v>0</v>
      </c>
      <c r="X94" s="265">
        <f t="shared" si="250"/>
        <v>0</v>
      </c>
      <c r="Y94" s="265">
        <f t="shared" si="251"/>
        <v>0</v>
      </c>
      <c r="Z94" s="265">
        <f t="shared" si="252"/>
        <v>0</v>
      </c>
      <c r="AA94" s="265">
        <v>0</v>
      </c>
      <c r="AB94" s="265">
        <v>0</v>
      </c>
      <c r="AC94" s="265">
        <v>0</v>
      </c>
      <c r="AD94" s="265">
        <v>0</v>
      </c>
      <c r="AE94" s="265">
        <v>0</v>
      </c>
      <c r="AF94" s="265">
        <v>0</v>
      </c>
      <c r="AG94" s="278"/>
      <c r="AH94" s="278"/>
      <c r="AI94" s="278"/>
      <c r="AJ94" s="278"/>
      <c r="AK94" s="278"/>
      <c r="AL94" s="278"/>
      <c r="AM94" s="265">
        <v>0</v>
      </c>
      <c r="AN94" s="265">
        <v>0</v>
      </c>
      <c r="AO94" s="265">
        <f t="shared" si="271"/>
        <v>0</v>
      </c>
      <c r="AP94" s="265">
        <f t="shared" si="272"/>
        <v>0</v>
      </c>
      <c r="AQ94" s="265">
        <f t="shared" si="273"/>
        <v>0</v>
      </c>
      <c r="AR94" s="265">
        <f t="shared" si="274"/>
        <v>0</v>
      </c>
    </row>
    <row r="95" spans="1:44" s="23" customFormat="1" ht="15" customHeight="1">
      <c r="A95" s="246" t="s">
        <v>318</v>
      </c>
      <c r="B95" s="246"/>
      <c r="C95" s="274"/>
      <c r="D95" s="265"/>
      <c r="E95" s="265"/>
      <c r="F95" s="265"/>
      <c r="G95" s="265"/>
      <c r="H95" s="265"/>
      <c r="I95" s="265"/>
      <c r="J95" s="265">
        <v>8.25</v>
      </c>
      <c r="K95" s="265">
        <v>6.6</v>
      </c>
      <c r="L95" s="293">
        <v>1.0469999999999999</v>
      </c>
      <c r="M95" s="265">
        <f t="shared" si="263"/>
        <v>6.9101999999999988</v>
      </c>
      <c r="N95" s="293">
        <v>1.0489999999999999</v>
      </c>
      <c r="O95" s="265">
        <f t="shared" si="275"/>
        <v>7.2487997999999987</v>
      </c>
      <c r="P95" s="293">
        <v>1.05</v>
      </c>
      <c r="Q95" s="265">
        <f t="shared" si="264"/>
        <v>7.6112397899999991</v>
      </c>
      <c r="R95" s="293">
        <v>1.048</v>
      </c>
      <c r="S95" s="265">
        <f t="shared" si="265"/>
        <v>7.9765792999199991</v>
      </c>
      <c r="T95" s="265"/>
      <c r="U95" s="265">
        <v>0.47</v>
      </c>
      <c r="V95" s="265">
        <v>0.47</v>
      </c>
      <c r="W95" s="265">
        <f t="shared" si="249"/>
        <v>0.48033999999999999</v>
      </c>
      <c r="X95" s="265">
        <f t="shared" si="250"/>
        <v>0.50387665999999998</v>
      </c>
      <c r="Y95" s="265">
        <f t="shared" si="251"/>
        <v>0.52907049299999998</v>
      </c>
      <c r="Z95" s="265">
        <f t="shared" si="252"/>
        <v>0.55446587666400005</v>
      </c>
      <c r="AA95" s="265">
        <v>10</v>
      </c>
      <c r="AB95" s="265">
        <v>3</v>
      </c>
      <c r="AC95" s="265">
        <v>3</v>
      </c>
      <c r="AD95" s="265">
        <v>3</v>
      </c>
      <c r="AE95" s="265">
        <v>3</v>
      </c>
      <c r="AF95" s="265">
        <v>3</v>
      </c>
      <c r="AG95" s="278">
        <f t="shared" si="276"/>
        <v>7342.5</v>
      </c>
      <c r="AH95" s="278">
        <f t="shared" si="266"/>
        <v>14994.444444444445</v>
      </c>
      <c r="AI95" s="278">
        <f t="shared" si="267"/>
        <v>15804.144444444442</v>
      </c>
      <c r="AJ95" s="278">
        <f t="shared" si="268"/>
        <v>16878.826266666663</v>
      </c>
      <c r="AK95" s="278">
        <f t="shared" si="269"/>
        <v>17773.404058799999</v>
      </c>
      <c r="AL95" s="278">
        <f t="shared" si="270"/>
        <v>18715.394473916396</v>
      </c>
      <c r="AM95" s="265">
        <v>0.88109999999999999</v>
      </c>
      <c r="AN95" s="265">
        <v>0.53979999999999995</v>
      </c>
      <c r="AO95" s="265">
        <f t="shared" si="271"/>
        <v>0.56894919999999993</v>
      </c>
      <c r="AP95" s="265">
        <f t="shared" si="272"/>
        <v>0.60763774559999995</v>
      </c>
      <c r="AQ95" s="265">
        <f t="shared" si="273"/>
        <v>0.63984254611679992</v>
      </c>
      <c r="AR95" s="265">
        <f t="shared" si="274"/>
        <v>0.67375420106099027</v>
      </c>
    </row>
    <row r="96" spans="1:44" s="23" customFormat="1" ht="15.75" customHeight="1">
      <c r="A96" s="246" t="s">
        <v>319</v>
      </c>
      <c r="B96" s="246"/>
      <c r="C96" s="274"/>
      <c r="D96" s="265"/>
      <c r="E96" s="265"/>
      <c r="F96" s="265"/>
      <c r="G96" s="265"/>
      <c r="H96" s="265"/>
      <c r="I96" s="265"/>
      <c r="J96" s="265"/>
      <c r="K96" s="265"/>
      <c r="L96" s="293"/>
      <c r="M96" s="265"/>
      <c r="N96" s="293"/>
      <c r="O96" s="265"/>
      <c r="P96" s="293"/>
      <c r="Q96" s="265"/>
      <c r="R96" s="293"/>
      <c r="S96" s="265"/>
      <c r="T96" s="265"/>
      <c r="U96" s="265"/>
      <c r="V96" s="265"/>
      <c r="W96" s="265"/>
      <c r="X96" s="265"/>
      <c r="Y96" s="265"/>
      <c r="Z96" s="265"/>
      <c r="AA96" s="265">
        <v>91</v>
      </c>
      <c r="AB96" s="265">
        <v>44</v>
      </c>
      <c r="AC96" s="265">
        <v>44</v>
      </c>
      <c r="AD96" s="265">
        <v>44</v>
      </c>
      <c r="AE96" s="265">
        <v>44</v>
      </c>
      <c r="AF96" s="265">
        <v>44</v>
      </c>
      <c r="AG96" s="278">
        <f t="shared" si="276"/>
        <v>31834.391941391939</v>
      </c>
      <c r="AH96" s="278">
        <f t="shared" si="266"/>
        <v>32488.242424242428</v>
      </c>
      <c r="AI96" s="278">
        <f t="shared" si="267"/>
        <v>34242.607515151511</v>
      </c>
      <c r="AJ96" s="278">
        <f t="shared" si="268"/>
        <v>36571.104826181814</v>
      </c>
      <c r="AK96" s="278">
        <f t="shared" si="269"/>
        <v>38509.373381969453</v>
      </c>
      <c r="AL96" s="278">
        <f t="shared" si="270"/>
        <v>40550.370171213835</v>
      </c>
      <c r="AM96" s="265">
        <v>34.763156000000002</v>
      </c>
      <c r="AN96" s="265">
        <v>17.153791999999999</v>
      </c>
      <c r="AO96" s="265">
        <f t="shared" si="271"/>
        <v>18.080096768000001</v>
      </c>
      <c r="AP96" s="265">
        <f t="shared" si="272"/>
        <v>19.309543348224</v>
      </c>
      <c r="AQ96" s="265">
        <f t="shared" si="273"/>
        <v>20.332949145679873</v>
      </c>
      <c r="AR96" s="265">
        <f t="shared" si="274"/>
        <v>21.410595450400905</v>
      </c>
    </row>
    <row r="97" spans="1:44" s="23" customFormat="1" ht="77.25" customHeight="1">
      <c r="A97" s="148" t="s">
        <v>235</v>
      </c>
      <c r="B97" s="148"/>
      <c r="C97" s="274"/>
      <c r="D97" s="263">
        <f>SUM(D99:D160)</f>
        <v>0</v>
      </c>
      <c r="E97" s="263">
        <f t="shared" ref="E97:Z97" si="277">SUM(E99:E160)</f>
        <v>0</v>
      </c>
      <c r="F97" s="263">
        <f t="shared" si="277"/>
        <v>0</v>
      </c>
      <c r="G97" s="263">
        <f t="shared" si="277"/>
        <v>0</v>
      </c>
      <c r="H97" s="263">
        <f t="shared" si="277"/>
        <v>0</v>
      </c>
      <c r="I97" s="263">
        <f t="shared" si="277"/>
        <v>0</v>
      </c>
      <c r="J97" s="263">
        <f>SUM(J99:J161)</f>
        <v>1009.94</v>
      </c>
      <c r="K97" s="263">
        <f t="shared" si="277"/>
        <v>873.81000000000017</v>
      </c>
      <c r="L97" s="276"/>
      <c r="M97" s="263">
        <f t="shared" si="277"/>
        <v>912.93618000000015</v>
      </c>
      <c r="N97" s="276"/>
      <c r="O97" s="263">
        <f t="shared" si="277"/>
        <v>949.45362720000003</v>
      </c>
      <c r="P97" s="276"/>
      <c r="Q97" s="263">
        <f t="shared" si="277"/>
        <v>985.53286503360039</v>
      </c>
      <c r="R97" s="276"/>
      <c r="S97" s="263">
        <f t="shared" si="277"/>
        <v>1022.9831139048767</v>
      </c>
      <c r="T97" s="263">
        <f t="shared" si="277"/>
        <v>55.899999999999991</v>
      </c>
      <c r="U97" s="263">
        <f t="shared" si="277"/>
        <v>80.030000000000015</v>
      </c>
      <c r="V97" s="263">
        <f t="shared" si="277"/>
        <v>85.52000000000001</v>
      </c>
      <c r="W97" s="263">
        <f t="shared" si="277"/>
        <v>87.401440000000008</v>
      </c>
      <c r="X97" s="263">
        <f t="shared" si="277"/>
        <v>90.897497600000008</v>
      </c>
      <c r="Y97" s="263">
        <f t="shared" si="277"/>
        <v>94.351602508800013</v>
      </c>
      <c r="Z97" s="263">
        <f t="shared" si="277"/>
        <v>97.936963404134403</v>
      </c>
      <c r="AA97" s="263">
        <f>SUM(AA99:AA161)</f>
        <v>570</v>
      </c>
      <c r="AB97" s="263">
        <f t="shared" ref="AB97:AR97" si="278">SUM(AB99:AB161)</f>
        <v>490</v>
      </c>
      <c r="AC97" s="263">
        <f t="shared" ref="AC97:AD97" si="279">SUM(AC99:AC161)</f>
        <v>490</v>
      </c>
      <c r="AD97" s="263">
        <f t="shared" si="279"/>
        <v>490</v>
      </c>
      <c r="AE97" s="263">
        <f t="shared" ref="AE97:AF97" si="280">SUM(AE99:AE161)</f>
        <v>500</v>
      </c>
      <c r="AF97" s="263">
        <f t="shared" si="280"/>
        <v>500</v>
      </c>
      <c r="AG97" s="263">
        <f>AM97*1000000/12/AA97</f>
        <v>16048.299707602337</v>
      </c>
      <c r="AH97" s="279">
        <f>AN97*1000000/AB97/12</f>
        <v>17110.600000000002</v>
      </c>
      <c r="AI97" s="279">
        <f>AO97*1000000/12/AC97</f>
        <v>18034.572400000001</v>
      </c>
      <c r="AJ97" s="279">
        <f>AP97*1000000/12/AD97</f>
        <v>19260.923323200008</v>
      </c>
      <c r="AK97" s="263">
        <f>AQ97*1000000/12/AE97</f>
        <v>20281.750873506669</v>
      </c>
      <c r="AL97" s="279">
        <f>AR97*1000000/12/AF97</f>
        <v>21356.683669802518</v>
      </c>
      <c r="AM97" s="281">
        <f t="shared" si="278"/>
        <v>109.77036999999999</v>
      </c>
      <c r="AN97" s="281">
        <f t="shared" si="278"/>
        <v>100.610328</v>
      </c>
      <c r="AO97" s="281">
        <f t="shared" si="278"/>
        <v>106.043285712</v>
      </c>
      <c r="AP97" s="281">
        <f t="shared" si="278"/>
        <v>113.25422914041604</v>
      </c>
      <c r="AQ97" s="281">
        <f t="shared" si="278"/>
        <v>121.69050524104</v>
      </c>
      <c r="AR97" s="281">
        <f t="shared" si="278"/>
        <v>128.1401020188151</v>
      </c>
    </row>
    <row r="98" spans="1:44" s="23" customFormat="1" ht="18.75" customHeight="1">
      <c r="A98" s="245" t="s">
        <v>224</v>
      </c>
      <c r="B98" s="245"/>
      <c r="C98" s="274"/>
      <c r="D98" s="265"/>
      <c r="E98" s="265"/>
      <c r="F98" s="265"/>
      <c r="G98" s="265"/>
      <c r="H98" s="265"/>
      <c r="I98" s="265"/>
      <c r="J98" s="265"/>
      <c r="K98" s="265"/>
      <c r="L98" s="293"/>
      <c r="M98" s="265"/>
      <c r="N98" s="293"/>
      <c r="O98" s="265"/>
      <c r="P98" s="293"/>
      <c r="Q98" s="265"/>
      <c r="R98" s="293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</row>
    <row r="99" spans="1:44" s="23" customFormat="1" ht="18.75" customHeight="1">
      <c r="A99" s="245" t="s">
        <v>320</v>
      </c>
      <c r="B99" s="245"/>
      <c r="C99" s="274"/>
      <c r="D99" s="265"/>
      <c r="E99" s="265"/>
      <c r="F99" s="265"/>
      <c r="G99" s="265"/>
      <c r="H99" s="265"/>
      <c r="I99" s="265"/>
      <c r="J99" s="265">
        <v>6.85</v>
      </c>
      <c r="K99" s="265">
        <v>6.85</v>
      </c>
      <c r="L99" s="293">
        <v>1.0409999999999999</v>
      </c>
      <c r="M99" s="265">
        <f>K99*L99</f>
        <v>7.1308499999999988</v>
      </c>
      <c r="N99" s="293">
        <v>1.04</v>
      </c>
      <c r="O99" s="265">
        <f>M99*N99</f>
        <v>7.4160839999999988</v>
      </c>
      <c r="P99" s="293">
        <v>1.038</v>
      </c>
      <c r="Q99" s="265">
        <f>O99*P99</f>
        <v>7.6978951919999989</v>
      </c>
      <c r="R99" s="293">
        <v>1.038</v>
      </c>
      <c r="S99" s="265">
        <f>Q99*R99</f>
        <v>7.9904152092959988</v>
      </c>
      <c r="T99" s="265">
        <v>-0.04</v>
      </c>
      <c r="U99" s="265">
        <v>-0.02</v>
      </c>
      <c r="V99" s="265"/>
      <c r="W99" s="265">
        <f t="shared" ref="W99:W160" si="281">V99*1.022</f>
        <v>0</v>
      </c>
      <c r="X99" s="265">
        <f t="shared" ref="X99" si="282">W99*N99</f>
        <v>0</v>
      </c>
      <c r="Y99" s="265">
        <f t="shared" ref="Y99" si="283">X99*P99</f>
        <v>0</v>
      </c>
      <c r="Z99" s="265">
        <f t="shared" ref="Z99" si="284">Y99*R99</f>
        <v>0</v>
      </c>
      <c r="AA99" s="265">
        <v>12</v>
      </c>
      <c r="AB99" s="265">
        <v>2</v>
      </c>
      <c r="AC99" s="265">
        <v>2</v>
      </c>
      <c r="AD99" s="265">
        <v>2</v>
      </c>
      <c r="AE99" s="265">
        <v>2</v>
      </c>
      <c r="AF99" s="265">
        <v>2</v>
      </c>
      <c r="AG99" s="278">
        <f t="shared" ref="AG99" si="285">AM99*1000000/12/AA99</f>
        <v>6944.4444444444443</v>
      </c>
      <c r="AH99" s="278">
        <f t="shared" ref="AH99" si="286">AN99*1000000/AB99/12</f>
        <v>8333.3333333333339</v>
      </c>
      <c r="AI99" s="278">
        <f t="shared" ref="AI99" si="287">AO99*1000000/12/AC99</f>
        <v>8783.3333333333339</v>
      </c>
      <c r="AJ99" s="278">
        <f t="shared" ref="AJ99" si="288">AP99*1000000/12/AD99</f>
        <v>9380.6000000000022</v>
      </c>
      <c r="AK99" s="278">
        <f t="shared" ref="AK99" si="289">AQ99*1000000/12/AE99</f>
        <v>9877.7718000000004</v>
      </c>
      <c r="AL99" s="278">
        <f t="shared" ref="AL99" si="290">AR99*1000000/12/AF99</f>
        <v>10401.293705400001</v>
      </c>
      <c r="AM99" s="265">
        <v>1</v>
      </c>
      <c r="AN99" s="265">
        <v>0.2</v>
      </c>
      <c r="AO99" s="265">
        <f t="shared" ref="AO99" si="291">AN99*105.4%</f>
        <v>0.21080000000000002</v>
      </c>
      <c r="AP99" s="265">
        <f t="shared" ref="AP99" si="292">AO99*106.8%</f>
        <v>0.22513440000000004</v>
      </c>
      <c r="AQ99" s="265">
        <f t="shared" ref="AQ99" si="293">AP99*105.3%</f>
        <v>0.23706652320000002</v>
      </c>
      <c r="AR99" s="265">
        <f t="shared" ref="AR99" si="294">AQ99*105.3%</f>
        <v>0.2496310489296</v>
      </c>
    </row>
    <row r="100" spans="1:44" s="23" customFormat="1" ht="18.75" customHeight="1">
      <c r="A100" s="245" t="s">
        <v>321</v>
      </c>
      <c r="B100" s="245"/>
      <c r="C100" s="274"/>
      <c r="D100" s="265"/>
      <c r="E100" s="265"/>
      <c r="F100" s="265"/>
      <c r="G100" s="265"/>
      <c r="H100" s="265"/>
      <c r="I100" s="265"/>
      <c r="J100" s="265">
        <v>0</v>
      </c>
      <c r="K100" s="265">
        <v>16.8</v>
      </c>
      <c r="L100" s="293">
        <v>1.0409999999999999</v>
      </c>
      <c r="M100" s="265">
        <f t="shared" ref="M100:M160" si="295">K100*L100</f>
        <v>17.488800000000001</v>
      </c>
      <c r="N100" s="293">
        <v>1.04</v>
      </c>
      <c r="O100" s="265">
        <f t="shared" ref="O100:O160" si="296">M100*N100</f>
        <v>18.188352000000002</v>
      </c>
      <c r="P100" s="293">
        <v>1.038</v>
      </c>
      <c r="Q100" s="265">
        <f t="shared" ref="Q100:Q160" si="297">O100*P100</f>
        <v>18.879509376000001</v>
      </c>
      <c r="R100" s="293">
        <v>1.038</v>
      </c>
      <c r="S100" s="265">
        <f t="shared" ref="S100:S160" si="298">Q100*R100</f>
        <v>19.596930732288001</v>
      </c>
      <c r="T100" s="265">
        <v>0</v>
      </c>
      <c r="U100" s="265">
        <v>1.7</v>
      </c>
      <c r="V100" s="265">
        <v>1.7</v>
      </c>
      <c r="W100" s="265">
        <f t="shared" si="281"/>
        <v>1.7374000000000001</v>
      </c>
      <c r="X100" s="265">
        <f t="shared" ref="X100" si="299">W100*N100</f>
        <v>1.8068960000000001</v>
      </c>
      <c r="Y100" s="265">
        <f t="shared" ref="Y100" si="300">X100*P100</f>
        <v>1.875558048</v>
      </c>
      <c r="Z100" s="265">
        <f t="shared" ref="Z100" si="301">Y100*R100</f>
        <v>1.9468292538240002</v>
      </c>
      <c r="AA100" s="265"/>
      <c r="AB100" s="265">
        <v>3</v>
      </c>
      <c r="AC100" s="265">
        <v>3</v>
      </c>
      <c r="AD100" s="265">
        <v>3</v>
      </c>
      <c r="AE100" s="265">
        <v>3</v>
      </c>
      <c r="AF100" s="265">
        <v>3</v>
      </c>
      <c r="AG100" s="278"/>
      <c r="AH100" s="278">
        <f t="shared" ref="AH100:AH161" si="302">AN100*1000000/AB100/12</f>
        <v>11944.444444444445</v>
      </c>
      <c r="AI100" s="278">
        <f t="shared" ref="AI100:AI161" si="303">AO100*1000000/12/AC100</f>
        <v>12589.444444444445</v>
      </c>
      <c r="AJ100" s="278">
        <f t="shared" ref="AJ100:AJ161" si="304">AP100*1000000/12/AD100</f>
        <v>13445.526666666667</v>
      </c>
      <c r="AK100" s="278">
        <f t="shared" ref="AK100:AK161" si="305">AQ100*1000000/12/AE100</f>
        <v>14158.139580000001</v>
      </c>
      <c r="AL100" s="278">
        <f t="shared" ref="AL100:AL161" si="306">AR100*1000000/12/AF100</f>
        <v>14908.52097774</v>
      </c>
      <c r="AM100" s="265"/>
      <c r="AN100" s="265">
        <v>0.43</v>
      </c>
      <c r="AO100" s="265">
        <f t="shared" ref="AO100:AO161" si="307">AN100*105.4%</f>
        <v>0.45322000000000001</v>
      </c>
      <c r="AP100" s="265">
        <f t="shared" ref="AP100:AP161" si="308">AO100*106.8%</f>
        <v>0.48403896000000002</v>
      </c>
      <c r="AQ100" s="265">
        <f t="shared" ref="AQ100:AQ160" si="309">AP100*105.3%</f>
        <v>0.50969302488000001</v>
      </c>
      <c r="AR100" s="265">
        <f t="shared" ref="AR100:AR161" si="310">AQ100*105.3%</f>
        <v>0.53670675519863997</v>
      </c>
    </row>
    <row r="101" spans="1:44" s="23" customFormat="1" ht="18.75" customHeight="1">
      <c r="A101" s="245" t="s">
        <v>322</v>
      </c>
      <c r="B101" s="245" t="s">
        <v>453</v>
      </c>
      <c r="C101" s="274"/>
      <c r="D101" s="265"/>
      <c r="E101" s="265"/>
      <c r="F101" s="265"/>
      <c r="G101" s="265"/>
      <c r="H101" s="265"/>
      <c r="I101" s="265"/>
      <c r="J101" s="265">
        <v>0</v>
      </c>
      <c r="K101" s="265">
        <v>0</v>
      </c>
      <c r="L101" s="293">
        <v>1.0409999999999999</v>
      </c>
      <c r="M101" s="265">
        <f t="shared" si="295"/>
        <v>0</v>
      </c>
      <c r="N101" s="293">
        <v>1.04</v>
      </c>
      <c r="O101" s="265">
        <f t="shared" si="296"/>
        <v>0</v>
      </c>
      <c r="P101" s="293">
        <v>1.038</v>
      </c>
      <c r="Q101" s="265">
        <f t="shared" si="297"/>
        <v>0</v>
      </c>
      <c r="R101" s="293">
        <v>1.038</v>
      </c>
      <c r="S101" s="265">
        <f t="shared" si="298"/>
        <v>0</v>
      </c>
      <c r="T101" s="265">
        <v>2.42</v>
      </c>
      <c r="U101" s="265">
        <v>0</v>
      </c>
      <c r="V101" s="265">
        <v>0</v>
      </c>
      <c r="W101" s="265">
        <v>0</v>
      </c>
      <c r="X101" s="265">
        <v>0</v>
      </c>
      <c r="Y101" s="265">
        <v>0</v>
      </c>
      <c r="Z101" s="265">
        <v>0</v>
      </c>
      <c r="AA101" s="265"/>
      <c r="AB101" s="265">
        <v>0</v>
      </c>
      <c r="AC101" s="265">
        <v>0</v>
      </c>
      <c r="AD101" s="265">
        <v>0</v>
      </c>
      <c r="AE101" s="265">
        <v>0</v>
      </c>
      <c r="AF101" s="265">
        <v>0</v>
      </c>
      <c r="AG101" s="278"/>
      <c r="AH101" s="278"/>
      <c r="AI101" s="278"/>
      <c r="AJ101" s="278"/>
      <c r="AK101" s="278"/>
      <c r="AL101" s="278"/>
      <c r="AM101" s="265">
        <v>0</v>
      </c>
      <c r="AN101" s="265">
        <v>0</v>
      </c>
      <c r="AO101" s="265">
        <f t="shared" si="307"/>
        <v>0</v>
      </c>
      <c r="AP101" s="265">
        <f t="shared" si="308"/>
        <v>0</v>
      </c>
      <c r="AQ101" s="265">
        <f t="shared" si="309"/>
        <v>0</v>
      </c>
      <c r="AR101" s="265">
        <f t="shared" si="310"/>
        <v>0</v>
      </c>
    </row>
    <row r="102" spans="1:44" s="23" customFormat="1" ht="18.75" customHeight="1">
      <c r="A102" s="245" t="s">
        <v>323</v>
      </c>
      <c r="B102" s="245"/>
      <c r="C102" s="274"/>
      <c r="D102" s="265"/>
      <c r="E102" s="265"/>
      <c r="F102" s="265"/>
      <c r="G102" s="265"/>
      <c r="H102" s="265"/>
      <c r="I102" s="265"/>
      <c r="J102" s="265">
        <v>46.28</v>
      </c>
      <c r="K102" s="265">
        <v>79</v>
      </c>
      <c r="L102" s="293">
        <v>1.0409999999999999</v>
      </c>
      <c r="M102" s="265">
        <f t="shared" si="295"/>
        <v>82.23899999999999</v>
      </c>
      <c r="N102" s="293">
        <v>1.04</v>
      </c>
      <c r="O102" s="265">
        <f t="shared" si="296"/>
        <v>85.528559999999999</v>
      </c>
      <c r="P102" s="293">
        <v>1.038</v>
      </c>
      <c r="Q102" s="265">
        <f t="shared" si="297"/>
        <v>88.778645280000006</v>
      </c>
      <c r="R102" s="293">
        <v>1.038</v>
      </c>
      <c r="S102" s="265">
        <f t="shared" si="298"/>
        <v>92.152233800640005</v>
      </c>
      <c r="T102" s="265">
        <v>2.25</v>
      </c>
      <c r="U102" s="265">
        <v>3.18</v>
      </c>
      <c r="V102" s="265">
        <v>3.18</v>
      </c>
      <c r="W102" s="265">
        <f t="shared" si="281"/>
        <v>3.2499600000000002</v>
      </c>
      <c r="X102" s="265">
        <f t="shared" ref="X102:X160" si="311">W102*N102</f>
        <v>3.3799584000000005</v>
      </c>
      <c r="Y102" s="265">
        <f t="shared" ref="Y102:Y160" si="312">X102*P102</f>
        <v>3.5083968192000006</v>
      </c>
      <c r="Z102" s="265">
        <f t="shared" ref="Z102:Z160" si="313">Y102*R102</f>
        <v>3.6417158983296005</v>
      </c>
      <c r="AA102" s="265">
        <v>27</v>
      </c>
      <c r="AB102" s="265">
        <v>25</v>
      </c>
      <c r="AC102" s="265">
        <v>25</v>
      </c>
      <c r="AD102" s="265">
        <v>25</v>
      </c>
      <c r="AE102" s="265">
        <v>25</v>
      </c>
      <c r="AF102" s="265">
        <v>25</v>
      </c>
      <c r="AG102" s="278">
        <f t="shared" ref="AG102:AG161" si="314">AM102*1000000/12/AA102</f>
        <v>11111.111111111111</v>
      </c>
      <c r="AH102" s="278">
        <f t="shared" si="302"/>
        <v>11000</v>
      </c>
      <c r="AI102" s="278">
        <f t="shared" si="303"/>
        <v>11594</v>
      </c>
      <c r="AJ102" s="278">
        <f t="shared" si="304"/>
        <v>12382.392000000002</v>
      </c>
      <c r="AK102" s="278">
        <f t="shared" si="305"/>
        <v>13038.658776</v>
      </c>
      <c r="AL102" s="278">
        <f t="shared" si="306"/>
        <v>13729.707691128</v>
      </c>
      <c r="AM102" s="265">
        <v>3.6</v>
      </c>
      <c r="AN102" s="265">
        <v>3.3</v>
      </c>
      <c r="AO102" s="265">
        <f t="shared" si="307"/>
        <v>3.4782000000000002</v>
      </c>
      <c r="AP102" s="265">
        <f t="shared" si="308"/>
        <v>3.7147176000000006</v>
      </c>
      <c r="AQ102" s="265">
        <f t="shared" si="309"/>
        <v>3.9115976328000004</v>
      </c>
      <c r="AR102" s="265">
        <f t="shared" si="310"/>
        <v>4.1189123073384</v>
      </c>
    </row>
    <row r="103" spans="1:44" s="23" customFormat="1" ht="18.75" customHeight="1">
      <c r="A103" s="245" t="s">
        <v>324</v>
      </c>
      <c r="B103" s="245" t="s">
        <v>441</v>
      </c>
      <c r="C103" s="274"/>
      <c r="D103" s="265"/>
      <c r="E103" s="265"/>
      <c r="F103" s="265"/>
      <c r="G103" s="265"/>
      <c r="H103" s="265"/>
      <c r="I103" s="265"/>
      <c r="J103" s="265">
        <v>5.08</v>
      </c>
      <c r="K103" s="265">
        <v>3.2</v>
      </c>
      <c r="L103" s="293">
        <v>1.0409999999999999</v>
      </c>
      <c r="M103" s="265">
        <v>0</v>
      </c>
      <c r="N103" s="293">
        <v>1.04</v>
      </c>
      <c r="O103" s="265">
        <f t="shared" si="296"/>
        <v>0</v>
      </c>
      <c r="P103" s="293">
        <v>1.038</v>
      </c>
      <c r="Q103" s="265">
        <f t="shared" si="297"/>
        <v>0</v>
      </c>
      <c r="R103" s="293">
        <v>1.038</v>
      </c>
      <c r="S103" s="265">
        <f t="shared" si="298"/>
        <v>0</v>
      </c>
      <c r="T103" s="265">
        <v>0.43</v>
      </c>
      <c r="U103" s="265">
        <v>0.26</v>
      </c>
      <c r="V103" s="265">
        <v>0.26</v>
      </c>
      <c r="W103" s="265">
        <f t="shared" si="281"/>
        <v>0.26572000000000001</v>
      </c>
      <c r="X103" s="265">
        <f t="shared" si="311"/>
        <v>0.27634880000000001</v>
      </c>
      <c r="Y103" s="265">
        <f t="shared" si="312"/>
        <v>0.2868500544</v>
      </c>
      <c r="Z103" s="265">
        <f t="shared" si="313"/>
        <v>0.29775035646719999</v>
      </c>
      <c r="AA103" s="265">
        <v>5</v>
      </c>
      <c r="AB103" s="265">
        <v>5</v>
      </c>
      <c r="AC103" s="265">
        <v>5</v>
      </c>
      <c r="AD103" s="265">
        <v>5</v>
      </c>
      <c r="AE103" s="265">
        <v>5</v>
      </c>
      <c r="AF103" s="265">
        <v>5</v>
      </c>
      <c r="AG103" s="278">
        <f t="shared" si="314"/>
        <v>16666.666666666664</v>
      </c>
      <c r="AH103" s="278">
        <f t="shared" si="302"/>
        <v>10333.333333333334</v>
      </c>
      <c r="AI103" s="278">
        <f t="shared" si="303"/>
        <v>10891.333333333336</v>
      </c>
      <c r="AJ103" s="278">
        <f t="shared" si="304"/>
        <v>11631.944000000001</v>
      </c>
      <c r="AK103" s="278">
        <f t="shared" si="305"/>
        <v>12248.437032000003</v>
      </c>
      <c r="AL103" s="278">
        <f t="shared" si="306"/>
        <v>12897.604194696001</v>
      </c>
      <c r="AM103" s="265">
        <v>1</v>
      </c>
      <c r="AN103" s="265">
        <v>0.62</v>
      </c>
      <c r="AO103" s="265">
        <f t="shared" si="307"/>
        <v>0.65348000000000006</v>
      </c>
      <c r="AP103" s="265">
        <f t="shared" si="308"/>
        <v>0.69791664000000009</v>
      </c>
      <c r="AQ103" s="265">
        <f t="shared" si="309"/>
        <v>0.7349062219200001</v>
      </c>
      <c r="AR103" s="265">
        <f t="shared" si="310"/>
        <v>0.77385625168176009</v>
      </c>
    </row>
    <row r="104" spans="1:44" s="23" customFormat="1" ht="18.75" customHeight="1">
      <c r="A104" s="245" t="s">
        <v>381</v>
      </c>
      <c r="B104" s="245" t="s">
        <v>437</v>
      </c>
      <c r="C104" s="274"/>
      <c r="D104" s="265"/>
      <c r="E104" s="265"/>
      <c r="F104" s="265"/>
      <c r="G104" s="265"/>
      <c r="H104" s="265"/>
      <c r="I104" s="265"/>
      <c r="J104" s="265"/>
      <c r="K104" s="265">
        <v>0</v>
      </c>
      <c r="L104" s="293">
        <v>1.0409999999999999</v>
      </c>
      <c r="M104" s="265">
        <f t="shared" si="295"/>
        <v>0</v>
      </c>
      <c r="N104" s="293">
        <v>1.04</v>
      </c>
      <c r="O104" s="265">
        <f t="shared" si="296"/>
        <v>0</v>
      </c>
      <c r="P104" s="293">
        <v>1.038</v>
      </c>
      <c r="Q104" s="265">
        <f t="shared" si="297"/>
        <v>0</v>
      </c>
      <c r="R104" s="293">
        <v>1.038</v>
      </c>
      <c r="S104" s="265">
        <f t="shared" si="298"/>
        <v>0</v>
      </c>
      <c r="T104" s="265"/>
      <c r="U104" s="265">
        <v>0</v>
      </c>
      <c r="V104" s="265">
        <v>0</v>
      </c>
      <c r="W104" s="265">
        <f t="shared" si="281"/>
        <v>0</v>
      </c>
      <c r="X104" s="265">
        <f t="shared" si="311"/>
        <v>0</v>
      </c>
      <c r="Y104" s="265">
        <f t="shared" si="312"/>
        <v>0</v>
      </c>
      <c r="Z104" s="265">
        <f t="shared" si="313"/>
        <v>0</v>
      </c>
      <c r="AA104" s="265">
        <v>5</v>
      </c>
      <c r="AB104" s="265">
        <v>1</v>
      </c>
      <c r="AC104" s="265">
        <v>1</v>
      </c>
      <c r="AD104" s="265">
        <v>1</v>
      </c>
      <c r="AE104" s="265">
        <v>1</v>
      </c>
      <c r="AF104" s="265">
        <v>1</v>
      </c>
      <c r="AG104" s="278">
        <f t="shared" si="314"/>
        <v>11666.666666666668</v>
      </c>
      <c r="AH104" s="278">
        <f t="shared" si="302"/>
        <v>0</v>
      </c>
      <c r="AI104" s="278">
        <f t="shared" si="303"/>
        <v>0</v>
      </c>
      <c r="AJ104" s="278">
        <f t="shared" si="304"/>
        <v>0</v>
      </c>
      <c r="AK104" s="278">
        <f t="shared" si="305"/>
        <v>0</v>
      </c>
      <c r="AL104" s="278">
        <f t="shared" si="306"/>
        <v>0</v>
      </c>
      <c r="AM104" s="265">
        <v>0.7</v>
      </c>
      <c r="AN104" s="265">
        <v>0</v>
      </c>
      <c r="AO104" s="265">
        <f t="shared" si="307"/>
        <v>0</v>
      </c>
      <c r="AP104" s="265">
        <f t="shared" si="308"/>
        <v>0</v>
      </c>
      <c r="AQ104" s="265">
        <f t="shared" si="309"/>
        <v>0</v>
      </c>
      <c r="AR104" s="265">
        <f t="shared" si="310"/>
        <v>0</v>
      </c>
    </row>
    <row r="105" spans="1:44" s="23" customFormat="1" ht="18.75" customHeight="1">
      <c r="A105" s="245" t="s">
        <v>325</v>
      </c>
      <c r="B105" s="245" t="s">
        <v>437</v>
      </c>
      <c r="C105" s="274"/>
      <c r="D105" s="265"/>
      <c r="E105" s="265"/>
      <c r="F105" s="265"/>
      <c r="G105" s="265"/>
      <c r="H105" s="265"/>
      <c r="I105" s="265"/>
      <c r="J105" s="265">
        <v>5.37</v>
      </c>
      <c r="K105" s="265">
        <v>0</v>
      </c>
      <c r="L105" s="293">
        <v>1.0409999999999999</v>
      </c>
      <c r="M105" s="265">
        <f t="shared" si="295"/>
        <v>0</v>
      </c>
      <c r="N105" s="293">
        <v>1.04</v>
      </c>
      <c r="O105" s="265">
        <f t="shared" si="296"/>
        <v>0</v>
      </c>
      <c r="P105" s="293">
        <v>1.038</v>
      </c>
      <c r="Q105" s="265">
        <f t="shared" si="297"/>
        <v>0</v>
      </c>
      <c r="R105" s="293">
        <v>1.038</v>
      </c>
      <c r="S105" s="265">
        <f t="shared" si="298"/>
        <v>0</v>
      </c>
      <c r="T105" s="265">
        <v>0.82</v>
      </c>
      <c r="U105" s="265">
        <v>0</v>
      </c>
      <c r="V105" s="265">
        <v>0</v>
      </c>
      <c r="W105" s="265">
        <f t="shared" si="281"/>
        <v>0</v>
      </c>
      <c r="X105" s="265">
        <f t="shared" si="311"/>
        <v>0</v>
      </c>
      <c r="Y105" s="265">
        <f t="shared" si="312"/>
        <v>0</v>
      </c>
      <c r="Z105" s="265">
        <f t="shared" si="313"/>
        <v>0</v>
      </c>
      <c r="AA105" s="265">
        <v>5</v>
      </c>
      <c r="AB105" s="265">
        <v>1</v>
      </c>
      <c r="AC105" s="265">
        <v>1</v>
      </c>
      <c r="AD105" s="265">
        <v>1</v>
      </c>
      <c r="AE105" s="265">
        <v>1</v>
      </c>
      <c r="AF105" s="265">
        <v>1</v>
      </c>
      <c r="AG105" s="278">
        <f t="shared" si="314"/>
        <v>5000</v>
      </c>
      <c r="AH105" s="278">
        <f t="shared" si="302"/>
        <v>0</v>
      </c>
      <c r="AI105" s="278">
        <f t="shared" si="303"/>
        <v>0</v>
      </c>
      <c r="AJ105" s="278">
        <f t="shared" si="304"/>
        <v>0</v>
      </c>
      <c r="AK105" s="278">
        <f t="shared" si="305"/>
        <v>0</v>
      </c>
      <c r="AL105" s="278">
        <f t="shared" si="306"/>
        <v>0</v>
      </c>
      <c r="AM105" s="265">
        <v>0.3</v>
      </c>
      <c r="AN105" s="265">
        <v>0</v>
      </c>
      <c r="AO105" s="265">
        <f t="shared" si="307"/>
        <v>0</v>
      </c>
      <c r="AP105" s="265">
        <f t="shared" si="308"/>
        <v>0</v>
      </c>
      <c r="AQ105" s="265">
        <f t="shared" si="309"/>
        <v>0</v>
      </c>
      <c r="AR105" s="265">
        <f t="shared" si="310"/>
        <v>0</v>
      </c>
    </row>
    <row r="106" spans="1:44" s="23" customFormat="1" ht="18.75" customHeight="1">
      <c r="A106" s="245" t="s">
        <v>326</v>
      </c>
      <c r="B106" s="245" t="s">
        <v>440</v>
      </c>
      <c r="C106" s="274"/>
      <c r="D106" s="265"/>
      <c r="E106" s="265"/>
      <c r="F106" s="265"/>
      <c r="G106" s="265"/>
      <c r="H106" s="265"/>
      <c r="I106" s="265"/>
      <c r="J106" s="265"/>
      <c r="K106" s="265">
        <v>2.66</v>
      </c>
      <c r="L106" s="293">
        <v>1.0409999999999999</v>
      </c>
      <c r="M106" s="265">
        <f>(K106/3*12)*L106</f>
        <v>11.07624</v>
      </c>
      <c r="N106" s="293">
        <v>1.04</v>
      </c>
      <c r="O106" s="265">
        <f t="shared" si="296"/>
        <v>11.5192896</v>
      </c>
      <c r="P106" s="293">
        <v>1.038</v>
      </c>
      <c r="Q106" s="265">
        <f t="shared" si="297"/>
        <v>11.957022604800001</v>
      </c>
      <c r="R106" s="293">
        <v>1.038</v>
      </c>
      <c r="S106" s="265">
        <f t="shared" si="298"/>
        <v>12.411389463782401</v>
      </c>
      <c r="T106" s="265"/>
      <c r="U106" s="265">
        <v>0.06</v>
      </c>
      <c r="V106" s="265">
        <v>0.06</v>
      </c>
      <c r="W106" s="265">
        <f t="shared" si="281"/>
        <v>6.132E-2</v>
      </c>
      <c r="X106" s="265">
        <f t="shared" si="311"/>
        <v>6.3772800000000004E-2</v>
      </c>
      <c r="Y106" s="265">
        <f t="shared" si="312"/>
        <v>6.6196166400000006E-2</v>
      </c>
      <c r="Z106" s="265">
        <f t="shared" si="313"/>
        <v>6.8711620723200015E-2</v>
      </c>
      <c r="AA106" s="265"/>
      <c r="AB106" s="265">
        <v>1</v>
      </c>
      <c r="AC106" s="265">
        <v>1</v>
      </c>
      <c r="AD106" s="265">
        <v>1</v>
      </c>
      <c r="AE106" s="265">
        <v>1</v>
      </c>
      <c r="AF106" s="265">
        <v>1</v>
      </c>
      <c r="AG106" s="278"/>
      <c r="AH106" s="278">
        <f t="shared" si="302"/>
        <v>7500</v>
      </c>
      <c r="AI106" s="278">
        <f t="shared" si="303"/>
        <v>7905</v>
      </c>
      <c r="AJ106" s="278">
        <f t="shared" si="304"/>
        <v>8442.5400000000009</v>
      </c>
      <c r="AK106" s="278">
        <f t="shared" si="305"/>
        <v>8889.9946199999995</v>
      </c>
      <c r="AL106" s="278">
        <f t="shared" si="306"/>
        <v>9361.1643348599991</v>
      </c>
      <c r="AM106" s="265"/>
      <c r="AN106" s="265">
        <v>0.09</v>
      </c>
      <c r="AO106" s="265">
        <f t="shared" si="307"/>
        <v>9.486E-2</v>
      </c>
      <c r="AP106" s="265">
        <f t="shared" si="308"/>
        <v>0.10131048000000001</v>
      </c>
      <c r="AQ106" s="265">
        <f t="shared" si="309"/>
        <v>0.10667993544</v>
      </c>
      <c r="AR106" s="265">
        <f t="shared" si="310"/>
        <v>0.11233397201831999</v>
      </c>
    </row>
    <row r="107" spans="1:44" s="23" customFormat="1" ht="18.75" customHeight="1">
      <c r="A107" s="245" t="s">
        <v>327</v>
      </c>
      <c r="B107" s="245"/>
      <c r="C107" s="274"/>
      <c r="D107" s="265"/>
      <c r="E107" s="265"/>
      <c r="F107" s="265"/>
      <c r="G107" s="265"/>
      <c r="H107" s="265"/>
      <c r="I107" s="265"/>
      <c r="J107" s="265">
        <v>9.84</v>
      </c>
      <c r="K107" s="265">
        <v>4.9000000000000004</v>
      </c>
      <c r="L107" s="293">
        <v>1.0409999999999999</v>
      </c>
      <c r="M107" s="265">
        <f t="shared" si="295"/>
        <v>5.1009000000000002</v>
      </c>
      <c r="N107" s="293">
        <v>1.04</v>
      </c>
      <c r="O107" s="265">
        <f t="shared" si="296"/>
        <v>5.3049360000000005</v>
      </c>
      <c r="P107" s="293">
        <v>1.038</v>
      </c>
      <c r="Q107" s="265">
        <f t="shared" si="297"/>
        <v>5.5065235680000004</v>
      </c>
      <c r="R107" s="293">
        <v>1.038</v>
      </c>
      <c r="S107" s="265">
        <f t="shared" si="298"/>
        <v>5.7157714635840007</v>
      </c>
      <c r="T107" s="265">
        <v>0.22</v>
      </c>
      <c r="U107" s="265">
        <v>-0.45</v>
      </c>
      <c r="V107" s="265"/>
      <c r="W107" s="265">
        <f t="shared" si="281"/>
        <v>0</v>
      </c>
      <c r="X107" s="265">
        <f t="shared" si="311"/>
        <v>0</v>
      </c>
      <c r="Y107" s="265">
        <f t="shared" si="312"/>
        <v>0</v>
      </c>
      <c r="Z107" s="265">
        <f t="shared" si="313"/>
        <v>0</v>
      </c>
      <c r="AA107" s="265">
        <v>6</v>
      </c>
      <c r="AB107" s="265">
        <v>6</v>
      </c>
      <c r="AC107" s="265">
        <v>6</v>
      </c>
      <c r="AD107" s="265">
        <v>6</v>
      </c>
      <c r="AE107" s="265">
        <v>6</v>
      </c>
      <c r="AF107" s="265">
        <v>6</v>
      </c>
      <c r="AG107" s="278">
        <f t="shared" si="314"/>
        <v>9722.2222222222226</v>
      </c>
      <c r="AH107" s="278">
        <f t="shared" si="302"/>
        <v>7777.7777777777774</v>
      </c>
      <c r="AI107" s="278">
        <f t="shared" si="303"/>
        <v>8197.7777777777792</v>
      </c>
      <c r="AJ107" s="278">
        <f t="shared" si="304"/>
        <v>8755.2266666666674</v>
      </c>
      <c r="AK107" s="278">
        <f t="shared" si="305"/>
        <v>9219.2536799999998</v>
      </c>
      <c r="AL107" s="278">
        <f t="shared" si="306"/>
        <v>9707.8741250399999</v>
      </c>
      <c r="AM107" s="265">
        <v>0.7</v>
      </c>
      <c r="AN107" s="265">
        <v>0.56000000000000005</v>
      </c>
      <c r="AO107" s="265">
        <f t="shared" si="307"/>
        <v>0.5902400000000001</v>
      </c>
      <c r="AP107" s="265">
        <f t="shared" si="308"/>
        <v>0.6303763200000001</v>
      </c>
      <c r="AQ107" s="265">
        <f t="shared" si="309"/>
        <v>0.66378626496000004</v>
      </c>
      <c r="AR107" s="265">
        <f t="shared" si="310"/>
        <v>0.69896693700288004</v>
      </c>
    </row>
    <row r="108" spans="1:44" s="23" customFormat="1" ht="18.75" customHeight="1">
      <c r="A108" s="245" t="s">
        <v>328</v>
      </c>
      <c r="B108" s="245"/>
      <c r="C108" s="274"/>
      <c r="D108" s="265"/>
      <c r="E108" s="265"/>
      <c r="F108" s="265"/>
      <c r="G108" s="265"/>
      <c r="H108" s="265"/>
      <c r="I108" s="265"/>
      <c r="J108" s="265">
        <v>4.0199999999999996</v>
      </c>
      <c r="K108" s="265">
        <v>8.3000000000000007</v>
      </c>
      <c r="L108" s="293">
        <v>1.0409999999999999</v>
      </c>
      <c r="M108" s="265">
        <f t="shared" si="295"/>
        <v>8.6402999999999999</v>
      </c>
      <c r="N108" s="293">
        <v>1.04</v>
      </c>
      <c r="O108" s="265">
        <f t="shared" si="296"/>
        <v>8.9859120000000008</v>
      </c>
      <c r="P108" s="293">
        <v>1.038</v>
      </c>
      <c r="Q108" s="265">
        <f t="shared" si="297"/>
        <v>9.327376656000002</v>
      </c>
      <c r="R108" s="293">
        <v>1.038</v>
      </c>
      <c r="S108" s="265">
        <f t="shared" si="298"/>
        <v>9.6818169689280023</v>
      </c>
      <c r="T108" s="265">
        <v>0.1</v>
      </c>
      <c r="U108" s="265">
        <v>0.15</v>
      </c>
      <c r="V108" s="265">
        <v>0.15</v>
      </c>
      <c r="W108" s="265">
        <f t="shared" si="281"/>
        <v>0.15329999999999999</v>
      </c>
      <c r="X108" s="265">
        <f t="shared" si="311"/>
        <v>0.15943199999999999</v>
      </c>
      <c r="Y108" s="265">
        <f t="shared" si="312"/>
        <v>0.165490416</v>
      </c>
      <c r="Z108" s="265">
        <f t="shared" si="313"/>
        <v>0.17177905180800002</v>
      </c>
      <c r="AA108" s="265">
        <v>2</v>
      </c>
      <c r="AB108" s="265">
        <v>2</v>
      </c>
      <c r="AC108" s="265">
        <v>2</v>
      </c>
      <c r="AD108" s="265">
        <v>2</v>
      </c>
      <c r="AE108" s="265">
        <v>2</v>
      </c>
      <c r="AF108" s="265">
        <v>2</v>
      </c>
      <c r="AG108" s="278">
        <f t="shared" si="314"/>
        <v>4166.666666666667</v>
      </c>
      <c r="AH108" s="278">
        <f t="shared" si="302"/>
        <v>10000</v>
      </c>
      <c r="AI108" s="278">
        <f t="shared" si="303"/>
        <v>10540.000000000002</v>
      </c>
      <c r="AJ108" s="278">
        <f t="shared" si="304"/>
        <v>11256.720000000003</v>
      </c>
      <c r="AK108" s="278">
        <f t="shared" si="305"/>
        <v>11853.326160000002</v>
      </c>
      <c r="AL108" s="278">
        <f t="shared" si="306"/>
        <v>12481.552446480002</v>
      </c>
      <c r="AM108" s="265">
        <v>0.1</v>
      </c>
      <c r="AN108" s="265">
        <v>0.24</v>
      </c>
      <c r="AO108" s="265">
        <f t="shared" si="307"/>
        <v>0.25296000000000002</v>
      </c>
      <c r="AP108" s="265">
        <f t="shared" si="308"/>
        <v>0.27016128000000006</v>
      </c>
      <c r="AQ108" s="265">
        <f t="shared" si="309"/>
        <v>0.28447982784000003</v>
      </c>
      <c r="AR108" s="265">
        <f t="shared" si="310"/>
        <v>0.29955725871552003</v>
      </c>
    </row>
    <row r="109" spans="1:44" s="23" customFormat="1" ht="18.75" customHeight="1">
      <c r="A109" s="245" t="s">
        <v>329</v>
      </c>
      <c r="B109" s="245"/>
      <c r="C109" s="274"/>
      <c r="D109" s="265"/>
      <c r="E109" s="265"/>
      <c r="F109" s="265"/>
      <c r="G109" s="265"/>
      <c r="H109" s="265"/>
      <c r="I109" s="265"/>
      <c r="J109" s="265">
        <v>11.21</v>
      </c>
      <c r="K109" s="265">
        <v>8.0500000000000007</v>
      </c>
      <c r="L109" s="293">
        <v>1.0409999999999999</v>
      </c>
      <c r="M109" s="265">
        <f t="shared" si="295"/>
        <v>8.3800500000000007</v>
      </c>
      <c r="N109" s="293">
        <v>1.04</v>
      </c>
      <c r="O109" s="265">
        <f t="shared" si="296"/>
        <v>8.7152520000000013</v>
      </c>
      <c r="P109" s="293">
        <v>1.038</v>
      </c>
      <c r="Q109" s="265">
        <f t="shared" si="297"/>
        <v>9.0464315760000016</v>
      </c>
      <c r="R109" s="293">
        <v>1.038</v>
      </c>
      <c r="S109" s="265">
        <f t="shared" si="298"/>
        <v>9.3901959758880018</v>
      </c>
      <c r="T109" s="265">
        <v>0.04</v>
      </c>
      <c r="U109" s="265">
        <v>-0.11</v>
      </c>
      <c r="V109" s="265"/>
      <c r="W109" s="265">
        <f t="shared" si="281"/>
        <v>0</v>
      </c>
      <c r="X109" s="265">
        <f t="shared" si="311"/>
        <v>0</v>
      </c>
      <c r="Y109" s="265">
        <f t="shared" si="312"/>
        <v>0</v>
      </c>
      <c r="Z109" s="265">
        <f t="shared" si="313"/>
        <v>0</v>
      </c>
      <c r="AA109" s="265">
        <v>5</v>
      </c>
      <c r="AB109" s="265">
        <v>2</v>
      </c>
      <c r="AC109" s="265">
        <v>2</v>
      </c>
      <c r="AD109" s="265">
        <v>2</v>
      </c>
      <c r="AE109" s="265">
        <v>2</v>
      </c>
      <c r="AF109" s="265">
        <v>2</v>
      </c>
      <c r="AG109" s="278">
        <f t="shared" si="314"/>
        <v>10000</v>
      </c>
      <c r="AH109" s="278">
        <f t="shared" si="302"/>
        <v>9166.6666666666661</v>
      </c>
      <c r="AI109" s="278">
        <f t="shared" si="303"/>
        <v>9661.6666666666661</v>
      </c>
      <c r="AJ109" s="278">
        <f t="shared" si="304"/>
        <v>10318.66</v>
      </c>
      <c r="AK109" s="278">
        <f t="shared" si="305"/>
        <v>10865.548980000001</v>
      </c>
      <c r="AL109" s="278">
        <f t="shared" si="306"/>
        <v>11441.42307594</v>
      </c>
      <c r="AM109" s="265">
        <v>0.6</v>
      </c>
      <c r="AN109" s="265">
        <v>0.22</v>
      </c>
      <c r="AO109" s="265">
        <f t="shared" si="307"/>
        <v>0.23188</v>
      </c>
      <c r="AP109" s="265">
        <f t="shared" si="308"/>
        <v>0.24764784000000001</v>
      </c>
      <c r="AQ109" s="265">
        <f t="shared" si="309"/>
        <v>0.26077317552000001</v>
      </c>
      <c r="AR109" s="265">
        <f t="shared" si="310"/>
        <v>0.27459415382255997</v>
      </c>
    </row>
    <row r="110" spans="1:44" s="23" customFormat="1" ht="18.75" customHeight="1">
      <c r="A110" s="245" t="s">
        <v>330</v>
      </c>
      <c r="B110" s="245"/>
      <c r="C110" s="274"/>
      <c r="D110" s="265"/>
      <c r="E110" s="265"/>
      <c r="F110" s="265"/>
      <c r="G110" s="265"/>
      <c r="H110" s="265"/>
      <c r="I110" s="265"/>
      <c r="J110" s="265">
        <v>15.52</v>
      </c>
      <c r="K110" s="265">
        <v>21.1</v>
      </c>
      <c r="L110" s="293">
        <v>1.0409999999999999</v>
      </c>
      <c r="M110" s="265">
        <f t="shared" si="295"/>
        <v>21.9651</v>
      </c>
      <c r="N110" s="293">
        <v>1.04</v>
      </c>
      <c r="O110" s="265">
        <f t="shared" si="296"/>
        <v>22.843703999999999</v>
      </c>
      <c r="P110" s="293">
        <v>1.038</v>
      </c>
      <c r="Q110" s="265">
        <f t="shared" si="297"/>
        <v>23.711764752000001</v>
      </c>
      <c r="R110" s="293">
        <v>1.038</v>
      </c>
      <c r="S110" s="265">
        <f t="shared" si="298"/>
        <v>24.612811812576002</v>
      </c>
      <c r="T110" s="265">
        <v>0.85</v>
      </c>
      <c r="U110" s="265">
        <v>-0.4</v>
      </c>
      <c r="V110" s="265"/>
      <c r="W110" s="265">
        <f t="shared" si="281"/>
        <v>0</v>
      </c>
      <c r="X110" s="265">
        <f t="shared" si="311"/>
        <v>0</v>
      </c>
      <c r="Y110" s="265">
        <f t="shared" si="312"/>
        <v>0</v>
      </c>
      <c r="Z110" s="265">
        <f t="shared" si="313"/>
        <v>0</v>
      </c>
      <c r="AA110" s="265">
        <v>3</v>
      </c>
      <c r="AB110" s="265">
        <v>3</v>
      </c>
      <c r="AC110" s="265">
        <v>3</v>
      </c>
      <c r="AD110" s="265">
        <v>3</v>
      </c>
      <c r="AE110" s="265">
        <v>3</v>
      </c>
      <c r="AF110" s="265">
        <v>3</v>
      </c>
      <c r="AG110" s="278">
        <f t="shared" si="314"/>
        <v>11111.111111111111</v>
      </c>
      <c r="AH110" s="278">
        <f t="shared" si="302"/>
        <v>8333.3333333333339</v>
      </c>
      <c r="AI110" s="278">
        <f t="shared" si="303"/>
        <v>8783.3333333333339</v>
      </c>
      <c r="AJ110" s="278">
        <f t="shared" si="304"/>
        <v>9380.6</v>
      </c>
      <c r="AK110" s="278">
        <f t="shared" si="305"/>
        <v>9877.7717999999986</v>
      </c>
      <c r="AL110" s="278">
        <f t="shared" si="306"/>
        <v>10401.293705399998</v>
      </c>
      <c r="AM110" s="265">
        <v>0.4</v>
      </c>
      <c r="AN110" s="265">
        <v>0.3</v>
      </c>
      <c r="AO110" s="265">
        <f t="shared" si="307"/>
        <v>0.31619999999999998</v>
      </c>
      <c r="AP110" s="265">
        <f t="shared" si="308"/>
        <v>0.33770159999999999</v>
      </c>
      <c r="AQ110" s="265">
        <f t="shared" si="309"/>
        <v>0.35559978479999999</v>
      </c>
      <c r="AR110" s="265">
        <f t="shared" si="310"/>
        <v>0.37444657339439996</v>
      </c>
    </row>
    <row r="111" spans="1:44" s="23" customFormat="1" ht="18.75" customHeight="1">
      <c r="A111" s="245" t="s">
        <v>331</v>
      </c>
      <c r="B111" s="245" t="s">
        <v>437</v>
      </c>
      <c r="C111" s="274"/>
      <c r="D111" s="265"/>
      <c r="E111" s="265"/>
      <c r="F111" s="265"/>
      <c r="G111" s="265"/>
      <c r="H111" s="265"/>
      <c r="I111" s="265"/>
      <c r="J111" s="265"/>
      <c r="K111" s="265">
        <v>0</v>
      </c>
      <c r="L111" s="293">
        <v>1.0409999999999999</v>
      </c>
      <c r="M111" s="265">
        <f t="shared" si="295"/>
        <v>0</v>
      </c>
      <c r="N111" s="293">
        <v>1.04</v>
      </c>
      <c r="O111" s="265">
        <f t="shared" si="296"/>
        <v>0</v>
      </c>
      <c r="P111" s="293">
        <v>1.038</v>
      </c>
      <c r="Q111" s="265">
        <f t="shared" si="297"/>
        <v>0</v>
      </c>
      <c r="R111" s="293">
        <v>1.038</v>
      </c>
      <c r="S111" s="265">
        <f t="shared" si="298"/>
        <v>0</v>
      </c>
      <c r="T111" s="265"/>
      <c r="U111" s="265">
        <v>0</v>
      </c>
      <c r="V111" s="265">
        <v>0</v>
      </c>
      <c r="W111" s="265">
        <f t="shared" si="281"/>
        <v>0</v>
      </c>
      <c r="X111" s="265">
        <f t="shared" si="311"/>
        <v>0</v>
      </c>
      <c r="Y111" s="265">
        <f t="shared" si="312"/>
        <v>0</v>
      </c>
      <c r="Z111" s="265">
        <f t="shared" si="313"/>
        <v>0</v>
      </c>
      <c r="AA111" s="265">
        <v>1</v>
      </c>
      <c r="AB111" s="265">
        <v>1</v>
      </c>
      <c r="AC111" s="265">
        <v>1</v>
      </c>
      <c r="AD111" s="265">
        <v>1</v>
      </c>
      <c r="AE111" s="265">
        <v>1</v>
      </c>
      <c r="AF111" s="265">
        <v>1</v>
      </c>
      <c r="AG111" s="278">
        <f t="shared" si="314"/>
        <v>8333.3333333333339</v>
      </c>
      <c r="AH111" s="278">
        <f t="shared" si="302"/>
        <v>0</v>
      </c>
      <c r="AI111" s="278">
        <f t="shared" si="303"/>
        <v>0</v>
      </c>
      <c r="AJ111" s="278">
        <f t="shared" si="304"/>
        <v>0</v>
      </c>
      <c r="AK111" s="278">
        <f t="shared" si="305"/>
        <v>0</v>
      </c>
      <c r="AL111" s="278">
        <f t="shared" si="306"/>
        <v>0</v>
      </c>
      <c r="AM111" s="265">
        <v>0.1</v>
      </c>
      <c r="AN111" s="265">
        <v>0</v>
      </c>
      <c r="AO111" s="265">
        <f t="shared" si="307"/>
        <v>0</v>
      </c>
      <c r="AP111" s="265">
        <f t="shared" si="308"/>
        <v>0</v>
      </c>
      <c r="AQ111" s="265">
        <f t="shared" si="309"/>
        <v>0</v>
      </c>
      <c r="AR111" s="265">
        <f t="shared" si="310"/>
        <v>0</v>
      </c>
    </row>
    <row r="112" spans="1:44" s="23" customFormat="1" ht="18.75" customHeight="1">
      <c r="A112" s="245" t="s">
        <v>332</v>
      </c>
      <c r="B112" s="245" t="s">
        <v>437</v>
      </c>
      <c r="C112" s="274"/>
      <c r="D112" s="265"/>
      <c r="E112" s="265"/>
      <c r="F112" s="265"/>
      <c r="G112" s="265"/>
      <c r="H112" s="265"/>
      <c r="I112" s="265"/>
      <c r="J112" s="265">
        <v>6.5</v>
      </c>
      <c r="K112" s="265">
        <v>0</v>
      </c>
      <c r="L112" s="293">
        <v>1.0409999999999999</v>
      </c>
      <c r="M112" s="265">
        <f t="shared" si="295"/>
        <v>0</v>
      </c>
      <c r="N112" s="293">
        <v>1.04</v>
      </c>
      <c r="O112" s="265">
        <f t="shared" si="296"/>
        <v>0</v>
      </c>
      <c r="P112" s="293">
        <v>1.038</v>
      </c>
      <c r="Q112" s="265">
        <f t="shared" si="297"/>
        <v>0</v>
      </c>
      <c r="R112" s="293">
        <v>1.038</v>
      </c>
      <c r="S112" s="265">
        <f t="shared" si="298"/>
        <v>0</v>
      </c>
      <c r="T112" s="265">
        <v>1.3</v>
      </c>
      <c r="U112" s="265">
        <v>0</v>
      </c>
      <c r="V112" s="265">
        <v>0</v>
      </c>
      <c r="W112" s="265">
        <f t="shared" si="281"/>
        <v>0</v>
      </c>
      <c r="X112" s="265">
        <f t="shared" si="311"/>
        <v>0</v>
      </c>
      <c r="Y112" s="265">
        <f t="shared" si="312"/>
        <v>0</v>
      </c>
      <c r="Z112" s="265">
        <f t="shared" si="313"/>
        <v>0</v>
      </c>
      <c r="AA112" s="265">
        <v>6</v>
      </c>
      <c r="AB112" s="265">
        <v>1</v>
      </c>
      <c r="AC112" s="265">
        <v>1</v>
      </c>
      <c r="AD112" s="265">
        <v>1</v>
      </c>
      <c r="AE112" s="265">
        <v>1</v>
      </c>
      <c r="AF112" s="265">
        <v>1</v>
      </c>
      <c r="AG112" s="278">
        <f t="shared" si="314"/>
        <v>6944.4444444444443</v>
      </c>
      <c r="AH112" s="278">
        <f t="shared" si="302"/>
        <v>0</v>
      </c>
      <c r="AI112" s="278">
        <f t="shared" si="303"/>
        <v>0</v>
      </c>
      <c r="AJ112" s="278">
        <f t="shared" si="304"/>
        <v>0</v>
      </c>
      <c r="AK112" s="278">
        <f t="shared" si="305"/>
        <v>0</v>
      </c>
      <c r="AL112" s="278">
        <f t="shared" si="306"/>
        <v>0</v>
      </c>
      <c r="AM112" s="265">
        <v>0.5</v>
      </c>
      <c r="AN112" s="265">
        <v>0</v>
      </c>
      <c r="AO112" s="265">
        <f t="shared" si="307"/>
        <v>0</v>
      </c>
      <c r="AP112" s="265">
        <f t="shared" si="308"/>
        <v>0</v>
      </c>
      <c r="AQ112" s="265">
        <f t="shared" si="309"/>
        <v>0</v>
      </c>
      <c r="AR112" s="265">
        <f t="shared" si="310"/>
        <v>0</v>
      </c>
    </row>
    <row r="113" spans="1:44" s="23" customFormat="1" ht="18.75" customHeight="1">
      <c r="A113" s="245" t="s">
        <v>333</v>
      </c>
      <c r="B113" s="245" t="s">
        <v>453</v>
      </c>
      <c r="C113" s="274"/>
      <c r="D113" s="265"/>
      <c r="E113" s="265"/>
      <c r="F113" s="265"/>
      <c r="G113" s="265"/>
      <c r="H113" s="265"/>
      <c r="I113" s="265"/>
      <c r="J113" s="265">
        <v>0.01</v>
      </c>
      <c r="K113" s="265">
        <v>0</v>
      </c>
      <c r="L113" s="293">
        <v>1.0409999999999999</v>
      </c>
      <c r="M113" s="265">
        <f t="shared" si="295"/>
        <v>0</v>
      </c>
      <c r="N113" s="293">
        <v>1.04</v>
      </c>
      <c r="O113" s="265">
        <f t="shared" si="296"/>
        <v>0</v>
      </c>
      <c r="P113" s="293">
        <v>1.038</v>
      </c>
      <c r="Q113" s="265">
        <f t="shared" si="297"/>
        <v>0</v>
      </c>
      <c r="R113" s="293">
        <v>1.038</v>
      </c>
      <c r="S113" s="265">
        <f t="shared" si="298"/>
        <v>0</v>
      </c>
      <c r="T113" s="265">
        <v>0</v>
      </c>
      <c r="U113" s="265">
        <v>0</v>
      </c>
      <c r="V113" s="265">
        <v>0</v>
      </c>
      <c r="W113" s="265">
        <f t="shared" si="281"/>
        <v>0</v>
      </c>
      <c r="X113" s="265">
        <f t="shared" si="311"/>
        <v>0</v>
      </c>
      <c r="Y113" s="265">
        <f t="shared" si="312"/>
        <v>0</v>
      </c>
      <c r="Z113" s="265">
        <f t="shared" si="313"/>
        <v>0</v>
      </c>
      <c r="AA113" s="265">
        <v>1</v>
      </c>
      <c r="AB113" s="265"/>
      <c r="AC113" s="265"/>
      <c r="AD113" s="265"/>
      <c r="AE113" s="265"/>
      <c r="AF113" s="265"/>
      <c r="AG113" s="278">
        <f t="shared" si="314"/>
        <v>8333.3333333333339</v>
      </c>
      <c r="AH113" s="278"/>
      <c r="AI113" s="278"/>
      <c r="AJ113" s="278"/>
      <c r="AK113" s="278"/>
      <c r="AL113" s="278"/>
      <c r="AM113" s="265">
        <v>0.1</v>
      </c>
      <c r="AN113" s="265"/>
      <c r="AO113" s="265">
        <f t="shared" si="307"/>
        <v>0</v>
      </c>
      <c r="AP113" s="265">
        <f t="shared" si="308"/>
        <v>0</v>
      </c>
      <c r="AQ113" s="265">
        <f t="shared" si="309"/>
        <v>0</v>
      </c>
      <c r="AR113" s="265">
        <f t="shared" si="310"/>
        <v>0</v>
      </c>
    </row>
    <row r="114" spans="1:44" s="23" customFormat="1" ht="18.75" customHeight="1">
      <c r="A114" s="245" t="s">
        <v>351</v>
      </c>
      <c r="B114" s="245" t="s">
        <v>453</v>
      </c>
      <c r="C114" s="274"/>
      <c r="D114" s="265"/>
      <c r="E114" s="265"/>
      <c r="F114" s="265"/>
      <c r="G114" s="265"/>
      <c r="H114" s="265"/>
      <c r="I114" s="265"/>
      <c r="J114" s="265">
        <v>3.84</v>
      </c>
      <c r="K114" s="265">
        <v>0</v>
      </c>
      <c r="L114" s="293">
        <v>1.0409999999999999</v>
      </c>
      <c r="M114" s="265">
        <f t="shared" si="295"/>
        <v>0</v>
      </c>
      <c r="N114" s="293">
        <v>1.04</v>
      </c>
      <c r="O114" s="265">
        <f t="shared" si="296"/>
        <v>0</v>
      </c>
      <c r="P114" s="293">
        <v>1.038</v>
      </c>
      <c r="Q114" s="265">
        <f t="shared" si="297"/>
        <v>0</v>
      </c>
      <c r="R114" s="293">
        <v>1.038</v>
      </c>
      <c r="S114" s="265">
        <f t="shared" si="298"/>
        <v>0</v>
      </c>
      <c r="T114" s="265">
        <v>0.01</v>
      </c>
      <c r="U114" s="265">
        <v>0</v>
      </c>
      <c r="V114" s="265">
        <v>0</v>
      </c>
      <c r="W114" s="265">
        <f t="shared" si="281"/>
        <v>0</v>
      </c>
      <c r="X114" s="265">
        <f t="shared" si="311"/>
        <v>0</v>
      </c>
      <c r="Y114" s="265">
        <f t="shared" si="312"/>
        <v>0</v>
      </c>
      <c r="Z114" s="265">
        <f t="shared" si="313"/>
        <v>0</v>
      </c>
      <c r="AA114" s="265">
        <v>3</v>
      </c>
      <c r="AB114" s="265"/>
      <c r="AC114" s="265"/>
      <c r="AD114" s="265"/>
      <c r="AE114" s="265"/>
      <c r="AF114" s="265"/>
      <c r="AG114" s="278">
        <f t="shared" si="314"/>
        <v>5555.5555555555557</v>
      </c>
      <c r="AH114" s="278"/>
      <c r="AI114" s="278"/>
      <c r="AJ114" s="278"/>
      <c r="AK114" s="278"/>
      <c r="AL114" s="278"/>
      <c r="AM114" s="265">
        <v>0.2</v>
      </c>
      <c r="AN114" s="265"/>
      <c r="AO114" s="265">
        <f t="shared" si="307"/>
        <v>0</v>
      </c>
      <c r="AP114" s="265">
        <f t="shared" si="308"/>
        <v>0</v>
      </c>
      <c r="AQ114" s="265">
        <f t="shared" si="309"/>
        <v>0</v>
      </c>
      <c r="AR114" s="265">
        <f t="shared" si="310"/>
        <v>0</v>
      </c>
    </row>
    <row r="115" spans="1:44" s="23" customFormat="1" ht="18.75" customHeight="1">
      <c r="A115" s="245" t="s">
        <v>334</v>
      </c>
      <c r="B115" s="245"/>
      <c r="C115" s="274"/>
      <c r="D115" s="265"/>
      <c r="E115" s="265"/>
      <c r="F115" s="265"/>
      <c r="G115" s="265"/>
      <c r="H115" s="265"/>
      <c r="I115" s="265"/>
      <c r="J115" s="265">
        <v>7.63</v>
      </c>
      <c r="K115" s="265">
        <v>10</v>
      </c>
      <c r="L115" s="293">
        <v>1.0409999999999999</v>
      </c>
      <c r="M115" s="265">
        <f t="shared" si="295"/>
        <v>10.41</v>
      </c>
      <c r="N115" s="293">
        <v>1.04</v>
      </c>
      <c r="O115" s="265">
        <f t="shared" si="296"/>
        <v>10.826400000000001</v>
      </c>
      <c r="P115" s="293">
        <v>1.038</v>
      </c>
      <c r="Q115" s="265">
        <f t="shared" si="297"/>
        <v>11.237803200000002</v>
      </c>
      <c r="R115" s="293">
        <v>1.038</v>
      </c>
      <c r="S115" s="265">
        <f t="shared" si="298"/>
        <v>11.664839721600002</v>
      </c>
      <c r="T115" s="265">
        <v>0.19</v>
      </c>
      <c r="U115" s="265">
        <v>0.28000000000000003</v>
      </c>
      <c r="V115" s="265">
        <v>0.28000000000000003</v>
      </c>
      <c r="W115" s="265">
        <f t="shared" si="281"/>
        <v>0.28616000000000003</v>
      </c>
      <c r="X115" s="265">
        <f t="shared" si="311"/>
        <v>0.29760640000000005</v>
      </c>
      <c r="Y115" s="265">
        <f t="shared" si="312"/>
        <v>0.30891544320000008</v>
      </c>
      <c r="Z115" s="265">
        <f t="shared" si="313"/>
        <v>0.3206542300416001</v>
      </c>
      <c r="AA115" s="265">
        <v>7</v>
      </c>
      <c r="AB115" s="265">
        <v>4</v>
      </c>
      <c r="AC115" s="265">
        <v>4</v>
      </c>
      <c r="AD115" s="265">
        <v>4</v>
      </c>
      <c r="AE115" s="265">
        <v>4</v>
      </c>
      <c r="AF115" s="265">
        <v>4</v>
      </c>
      <c r="AG115" s="278">
        <f t="shared" si="314"/>
        <v>5952.3809523809523</v>
      </c>
      <c r="AH115" s="278">
        <f t="shared" si="302"/>
        <v>9791.6666666666661</v>
      </c>
      <c r="AI115" s="278">
        <f t="shared" si="303"/>
        <v>10320.416666666666</v>
      </c>
      <c r="AJ115" s="278">
        <f t="shared" si="304"/>
        <v>11022.205</v>
      </c>
      <c r="AK115" s="278">
        <f t="shared" si="305"/>
        <v>11606.381864999998</v>
      </c>
      <c r="AL115" s="278">
        <f t="shared" si="306"/>
        <v>12221.520103844996</v>
      </c>
      <c r="AM115" s="265">
        <v>0.5</v>
      </c>
      <c r="AN115" s="265">
        <v>0.47</v>
      </c>
      <c r="AO115" s="265">
        <f t="shared" si="307"/>
        <v>0.49537999999999999</v>
      </c>
      <c r="AP115" s="265">
        <f t="shared" si="308"/>
        <v>0.52906584000000001</v>
      </c>
      <c r="AQ115" s="265">
        <f t="shared" si="309"/>
        <v>0.55710632951999994</v>
      </c>
      <c r="AR115" s="265">
        <f t="shared" si="310"/>
        <v>0.58663296498455986</v>
      </c>
    </row>
    <row r="116" spans="1:44" s="23" customFormat="1" ht="18.75" customHeight="1">
      <c r="A116" s="245" t="s">
        <v>335</v>
      </c>
      <c r="B116" s="245"/>
      <c r="C116" s="274"/>
      <c r="D116" s="265"/>
      <c r="E116" s="265"/>
      <c r="F116" s="265"/>
      <c r="G116" s="265"/>
      <c r="H116" s="265"/>
      <c r="I116" s="265"/>
      <c r="J116" s="265">
        <v>6.5</v>
      </c>
      <c r="K116" s="265">
        <v>15.3</v>
      </c>
      <c r="L116" s="293">
        <v>1.0409999999999999</v>
      </c>
      <c r="M116" s="265">
        <f t="shared" si="295"/>
        <v>15.927299999999999</v>
      </c>
      <c r="N116" s="293">
        <v>1.04</v>
      </c>
      <c r="O116" s="265">
        <f t="shared" si="296"/>
        <v>16.564391999999998</v>
      </c>
      <c r="P116" s="293">
        <v>1.038</v>
      </c>
      <c r="Q116" s="265">
        <f t="shared" si="297"/>
        <v>17.193838895999999</v>
      </c>
      <c r="R116" s="293">
        <v>1.038</v>
      </c>
      <c r="S116" s="265">
        <f t="shared" si="298"/>
        <v>17.847204774047999</v>
      </c>
      <c r="T116" s="265">
        <v>3.52</v>
      </c>
      <c r="U116" s="265">
        <v>7.59</v>
      </c>
      <c r="V116" s="265">
        <v>7.59</v>
      </c>
      <c r="W116" s="265">
        <f t="shared" si="281"/>
        <v>7.7569800000000004</v>
      </c>
      <c r="X116" s="265">
        <f t="shared" si="311"/>
        <v>8.0672592000000005</v>
      </c>
      <c r="Y116" s="265">
        <f t="shared" si="312"/>
        <v>8.373815049600001</v>
      </c>
      <c r="Z116" s="265">
        <f t="shared" si="313"/>
        <v>8.6920200214848009</v>
      </c>
      <c r="AA116" s="265">
        <v>7</v>
      </c>
      <c r="AB116" s="265">
        <v>7</v>
      </c>
      <c r="AC116" s="265">
        <v>7</v>
      </c>
      <c r="AD116" s="265">
        <v>7</v>
      </c>
      <c r="AE116" s="265">
        <v>7</v>
      </c>
      <c r="AF116" s="265">
        <v>7</v>
      </c>
      <c r="AG116" s="278">
        <f t="shared" si="314"/>
        <v>3571.4285714285716</v>
      </c>
      <c r="AH116" s="278">
        <f t="shared" si="302"/>
        <v>5952.3809523809532</v>
      </c>
      <c r="AI116" s="278">
        <f t="shared" si="303"/>
        <v>6273.8095238095239</v>
      </c>
      <c r="AJ116" s="278">
        <f t="shared" si="304"/>
        <v>6700.4285714285716</v>
      </c>
      <c r="AK116" s="278">
        <f t="shared" si="305"/>
        <v>7055.5512857142849</v>
      </c>
      <c r="AL116" s="278">
        <f t="shared" si="306"/>
        <v>7429.4955038571416</v>
      </c>
      <c r="AM116" s="265">
        <v>0.3</v>
      </c>
      <c r="AN116" s="265">
        <v>0.5</v>
      </c>
      <c r="AO116" s="265">
        <f t="shared" si="307"/>
        <v>0.52700000000000002</v>
      </c>
      <c r="AP116" s="265">
        <f t="shared" si="308"/>
        <v>0.562836</v>
      </c>
      <c r="AQ116" s="265">
        <f t="shared" si="309"/>
        <v>0.59266630799999998</v>
      </c>
      <c r="AR116" s="265">
        <f t="shared" si="310"/>
        <v>0.62407762232399988</v>
      </c>
    </row>
    <row r="117" spans="1:44" s="23" customFormat="1" ht="18.75" customHeight="1">
      <c r="A117" s="245" t="s">
        <v>464</v>
      </c>
      <c r="B117" s="245" t="s">
        <v>453</v>
      </c>
      <c r="C117" s="274"/>
      <c r="D117" s="265"/>
      <c r="E117" s="265"/>
      <c r="F117" s="265"/>
      <c r="G117" s="265"/>
      <c r="H117" s="265"/>
      <c r="I117" s="265"/>
      <c r="J117" s="265"/>
      <c r="K117" s="265"/>
      <c r="L117" s="293">
        <v>1.0409999999999999</v>
      </c>
      <c r="M117" s="265">
        <f t="shared" si="295"/>
        <v>0</v>
      </c>
      <c r="N117" s="293">
        <v>1.04</v>
      </c>
      <c r="O117" s="265">
        <f t="shared" si="296"/>
        <v>0</v>
      </c>
      <c r="P117" s="293">
        <v>1.038</v>
      </c>
      <c r="Q117" s="265">
        <f t="shared" si="297"/>
        <v>0</v>
      </c>
      <c r="R117" s="293">
        <v>1.038</v>
      </c>
      <c r="S117" s="265">
        <f t="shared" si="298"/>
        <v>0</v>
      </c>
      <c r="T117" s="265"/>
      <c r="U117" s="265"/>
      <c r="V117" s="265"/>
      <c r="W117" s="265">
        <f t="shared" si="281"/>
        <v>0</v>
      </c>
      <c r="X117" s="265">
        <f t="shared" si="311"/>
        <v>0</v>
      </c>
      <c r="Y117" s="265">
        <f t="shared" si="312"/>
        <v>0</v>
      </c>
      <c r="Z117" s="265">
        <f t="shared" si="313"/>
        <v>0</v>
      </c>
      <c r="AA117" s="265">
        <v>1</v>
      </c>
      <c r="AB117" s="265"/>
      <c r="AC117" s="265"/>
      <c r="AD117" s="265"/>
      <c r="AE117" s="265"/>
      <c r="AF117" s="265"/>
      <c r="AG117" s="278">
        <f t="shared" si="314"/>
        <v>8333.3333333333339</v>
      </c>
      <c r="AH117" s="278"/>
      <c r="AI117" s="278"/>
      <c r="AJ117" s="278"/>
      <c r="AK117" s="278"/>
      <c r="AL117" s="278"/>
      <c r="AM117" s="265">
        <v>0.1</v>
      </c>
      <c r="AN117" s="265"/>
      <c r="AO117" s="265">
        <f t="shared" si="307"/>
        <v>0</v>
      </c>
      <c r="AP117" s="265">
        <f t="shared" si="308"/>
        <v>0</v>
      </c>
      <c r="AQ117" s="265">
        <f t="shared" si="309"/>
        <v>0</v>
      </c>
      <c r="AR117" s="265">
        <f t="shared" si="310"/>
        <v>0</v>
      </c>
    </row>
    <row r="118" spans="1:44" s="23" customFormat="1" ht="18.75" customHeight="1">
      <c r="A118" s="245" t="s">
        <v>465</v>
      </c>
      <c r="B118" s="245" t="s">
        <v>453</v>
      </c>
      <c r="C118" s="274"/>
      <c r="D118" s="265"/>
      <c r="E118" s="265"/>
      <c r="F118" s="265"/>
      <c r="G118" s="265"/>
      <c r="H118" s="265"/>
      <c r="I118" s="265"/>
      <c r="J118" s="265"/>
      <c r="K118" s="265"/>
      <c r="L118" s="293">
        <v>1.0409999999999999</v>
      </c>
      <c r="M118" s="265">
        <f t="shared" si="295"/>
        <v>0</v>
      </c>
      <c r="N118" s="293">
        <v>1.04</v>
      </c>
      <c r="O118" s="265">
        <f t="shared" si="296"/>
        <v>0</v>
      </c>
      <c r="P118" s="293">
        <v>1.038</v>
      </c>
      <c r="Q118" s="265">
        <f t="shared" si="297"/>
        <v>0</v>
      </c>
      <c r="R118" s="293">
        <v>1.038</v>
      </c>
      <c r="S118" s="265">
        <f t="shared" si="298"/>
        <v>0</v>
      </c>
      <c r="T118" s="265"/>
      <c r="U118" s="265"/>
      <c r="V118" s="265"/>
      <c r="W118" s="265">
        <f t="shared" si="281"/>
        <v>0</v>
      </c>
      <c r="X118" s="265">
        <f t="shared" si="311"/>
        <v>0</v>
      </c>
      <c r="Y118" s="265">
        <f t="shared" si="312"/>
        <v>0</v>
      </c>
      <c r="Z118" s="265">
        <f t="shared" si="313"/>
        <v>0</v>
      </c>
      <c r="AA118" s="265">
        <v>2</v>
      </c>
      <c r="AB118" s="265"/>
      <c r="AC118" s="265"/>
      <c r="AD118" s="265"/>
      <c r="AE118" s="265"/>
      <c r="AF118" s="265"/>
      <c r="AG118" s="278">
        <f t="shared" si="314"/>
        <v>4166.666666666667</v>
      </c>
      <c r="AH118" s="278"/>
      <c r="AI118" s="278"/>
      <c r="AJ118" s="278"/>
      <c r="AK118" s="278"/>
      <c r="AL118" s="278"/>
      <c r="AM118" s="265">
        <v>0.1</v>
      </c>
      <c r="AN118" s="265"/>
      <c r="AO118" s="265">
        <f t="shared" si="307"/>
        <v>0</v>
      </c>
      <c r="AP118" s="265">
        <f t="shared" si="308"/>
        <v>0</v>
      </c>
      <c r="AQ118" s="265">
        <f t="shared" si="309"/>
        <v>0</v>
      </c>
      <c r="AR118" s="265">
        <f t="shared" si="310"/>
        <v>0</v>
      </c>
    </row>
    <row r="119" spans="1:44" s="23" customFormat="1" ht="18.75" customHeight="1">
      <c r="A119" s="245" t="s">
        <v>336</v>
      </c>
      <c r="B119" s="245"/>
      <c r="C119" s="274"/>
      <c r="D119" s="265"/>
      <c r="E119" s="265"/>
      <c r="F119" s="265"/>
      <c r="G119" s="265"/>
      <c r="H119" s="265"/>
      <c r="I119" s="265"/>
      <c r="J119" s="265">
        <v>0</v>
      </c>
      <c r="K119" s="265">
        <v>35</v>
      </c>
      <c r="L119" s="293">
        <v>1.0409999999999999</v>
      </c>
      <c r="M119" s="265">
        <f t="shared" si="295"/>
        <v>36.434999999999995</v>
      </c>
      <c r="N119" s="293">
        <v>1.04</v>
      </c>
      <c r="O119" s="265">
        <f t="shared" si="296"/>
        <v>37.892399999999995</v>
      </c>
      <c r="P119" s="293">
        <v>1.038</v>
      </c>
      <c r="Q119" s="265">
        <f t="shared" si="297"/>
        <v>39.332311199999999</v>
      </c>
      <c r="R119" s="293">
        <v>1.038</v>
      </c>
      <c r="S119" s="265">
        <f t="shared" si="298"/>
        <v>40.826939025599998</v>
      </c>
      <c r="T119" s="265">
        <v>0</v>
      </c>
      <c r="U119" s="265">
        <v>34.1</v>
      </c>
      <c r="V119" s="265">
        <v>34.1</v>
      </c>
      <c r="W119" s="265">
        <f t="shared" si="281"/>
        <v>34.850200000000001</v>
      </c>
      <c r="X119" s="265">
        <f t="shared" si="311"/>
        <v>36.244208</v>
      </c>
      <c r="Y119" s="265">
        <f t="shared" si="312"/>
        <v>37.621487903999999</v>
      </c>
      <c r="Z119" s="265">
        <f t="shared" si="313"/>
        <v>39.051104444351999</v>
      </c>
      <c r="AA119" s="265"/>
      <c r="AB119" s="265">
        <v>12</v>
      </c>
      <c r="AC119" s="265">
        <v>12</v>
      </c>
      <c r="AD119" s="265">
        <v>12</v>
      </c>
      <c r="AE119" s="265">
        <v>12</v>
      </c>
      <c r="AF119" s="265">
        <v>12</v>
      </c>
      <c r="AG119" s="278"/>
      <c r="AH119" s="278">
        <f t="shared" si="302"/>
        <v>139583.33333333334</v>
      </c>
      <c r="AI119" s="278">
        <f t="shared" si="303"/>
        <v>147120.83333333334</v>
      </c>
      <c r="AJ119" s="278">
        <f t="shared" si="304"/>
        <v>157125.05000000002</v>
      </c>
      <c r="AK119" s="278">
        <f t="shared" si="305"/>
        <v>165452.67765000003</v>
      </c>
      <c r="AL119" s="278">
        <f t="shared" si="306"/>
        <v>174221.66956545002</v>
      </c>
      <c r="AM119" s="265"/>
      <c r="AN119" s="265">
        <v>20.100000000000001</v>
      </c>
      <c r="AO119" s="265">
        <f t="shared" si="307"/>
        <v>21.185400000000001</v>
      </c>
      <c r="AP119" s="265">
        <f t="shared" si="308"/>
        <v>22.626007200000004</v>
      </c>
      <c r="AQ119" s="265">
        <f t="shared" si="309"/>
        <v>23.825185581600003</v>
      </c>
      <c r="AR119" s="265">
        <f t="shared" si="310"/>
        <v>25.087920417424801</v>
      </c>
    </row>
    <row r="120" spans="1:44" s="23" customFormat="1" ht="18.75" customHeight="1">
      <c r="A120" s="245" t="s">
        <v>337</v>
      </c>
      <c r="B120" s="245"/>
      <c r="C120" s="274"/>
      <c r="D120" s="265"/>
      <c r="E120" s="265"/>
      <c r="F120" s="265"/>
      <c r="G120" s="265"/>
      <c r="H120" s="265"/>
      <c r="I120" s="265"/>
      <c r="J120" s="265">
        <v>5.36</v>
      </c>
      <c r="K120" s="265">
        <v>0.8</v>
      </c>
      <c r="L120" s="293">
        <v>1.0409999999999999</v>
      </c>
      <c r="M120" s="265">
        <f t="shared" si="295"/>
        <v>0.83279999999999998</v>
      </c>
      <c r="N120" s="293">
        <v>1.04</v>
      </c>
      <c r="O120" s="265">
        <f t="shared" si="296"/>
        <v>0.86611199999999999</v>
      </c>
      <c r="P120" s="293">
        <v>1.038</v>
      </c>
      <c r="Q120" s="265">
        <f t="shared" si="297"/>
        <v>0.89902425600000002</v>
      </c>
      <c r="R120" s="293">
        <v>1.038</v>
      </c>
      <c r="S120" s="265">
        <f t="shared" si="298"/>
        <v>0.93318717772800008</v>
      </c>
      <c r="T120" s="265">
        <v>0.93</v>
      </c>
      <c r="U120" s="265">
        <v>-0.01</v>
      </c>
      <c r="V120" s="265"/>
      <c r="W120" s="265">
        <f t="shared" si="281"/>
        <v>0</v>
      </c>
      <c r="X120" s="265">
        <f t="shared" si="311"/>
        <v>0</v>
      </c>
      <c r="Y120" s="265">
        <f t="shared" si="312"/>
        <v>0</v>
      </c>
      <c r="Z120" s="265">
        <f t="shared" si="313"/>
        <v>0</v>
      </c>
      <c r="AA120" s="265"/>
      <c r="AB120" s="265">
        <v>3</v>
      </c>
      <c r="AC120" s="265">
        <v>3</v>
      </c>
      <c r="AD120" s="265">
        <v>3</v>
      </c>
      <c r="AE120" s="265">
        <v>3</v>
      </c>
      <c r="AF120" s="265">
        <v>3</v>
      </c>
      <c r="AG120" s="278"/>
      <c r="AH120" s="278">
        <f t="shared" si="302"/>
        <v>7222.2222222222226</v>
      </c>
      <c r="AI120" s="278">
        <f t="shared" si="303"/>
        <v>7612.2222222222226</v>
      </c>
      <c r="AJ120" s="278">
        <f t="shared" si="304"/>
        <v>8129.8533333333326</v>
      </c>
      <c r="AK120" s="278">
        <f t="shared" si="305"/>
        <v>8560.7355599999992</v>
      </c>
      <c r="AL120" s="278">
        <f t="shared" si="306"/>
        <v>9014.4545446799984</v>
      </c>
      <c r="AM120" s="265"/>
      <c r="AN120" s="265">
        <v>0.26</v>
      </c>
      <c r="AO120" s="265">
        <f t="shared" si="307"/>
        <v>0.27404000000000001</v>
      </c>
      <c r="AP120" s="265">
        <f t="shared" si="308"/>
        <v>0.29267472</v>
      </c>
      <c r="AQ120" s="265">
        <f t="shared" si="309"/>
        <v>0.30818648016</v>
      </c>
      <c r="AR120" s="265">
        <f t="shared" si="310"/>
        <v>0.32452036360847997</v>
      </c>
    </row>
    <row r="121" spans="1:44" s="23" customFormat="1" ht="18.75" customHeight="1">
      <c r="A121" s="245" t="s">
        <v>338</v>
      </c>
      <c r="B121" s="245"/>
      <c r="C121" s="274"/>
      <c r="D121" s="265"/>
      <c r="E121" s="265"/>
      <c r="F121" s="265"/>
      <c r="G121" s="265"/>
      <c r="H121" s="265"/>
      <c r="I121" s="265"/>
      <c r="J121" s="265">
        <v>16.850000000000001</v>
      </c>
      <c r="K121" s="265">
        <v>17.100000000000001</v>
      </c>
      <c r="L121" s="293">
        <v>1.0409999999999999</v>
      </c>
      <c r="M121" s="265">
        <f t="shared" si="295"/>
        <v>17.801100000000002</v>
      </c>
      <c r="N121" s="293">
        <v>1.04</v>
      </c>
      <c r="O121" s="265">
        <f t="shared" si="296"/>
        <v>18.513144000000004</v>
      </c>
      <c r="P121" s="293">
        <v>1.038</v>
      </c>
      <c r="Q121" s="265">
        <f t="shared" si="297"/>
        <v>19.216643472000005</v>
      </c>
      <c r="R121" s="293">
        <v>1.038</v>
      </c>
      <c r="S121" s="265">
        <f t="shared" si="298"/>
        <v>19.946875923936005</v>
      </c>
      <c r="T121" s="265">
        <v>1.87</v>
      </c>
      <c r="U121" s="265">
        <v>1.1499999999999999</v>
      </c>
      <c r="V121" s="265">
        <v>1.1499999999999999</v>
      </c>
      <c r="W121" s="265">
        <f t="shared" si="281"/>
        <v>1.1753</v>
      </c>
      <c r="X121" s="265">
        <f t="shared" si="311"/>
        <v>1.2223120000000001</v>
      </c>
      <c r="Y121" s="265">
        <f t="shared" si="312"/>
        <v>1.2687598560000002</v>
      </c>
      <c r="Z121" s="265">
        <f t="shared" si="313"/>
        <v>1.3169727305280003</v>
      </c>
      <c r="AA121" s="265">
        <v>2</v>
      </c>
      <c r="AB121" s="265">
        <v>2</v>
      </c>
      <c r="AC121" s="265">
        <v>2</v>
      </c>
      <c r="AD121" s="265">
        <v>2</v>
      </c>
      <c r="AE121" s="265">
        <v>2</v>
      </c>
      <c r="AF121" s="265">
        <v>2</v>
      </c>
      <c r="AG121" s="278">
        <f t="shared" si="314"/>
        <v>8333.3333333333339</v>
      </c>
      <c r="AH121" s="278">
        <f t="shared" si="302"/>
        <v>5833.333333333333</v>
      </c>
      <c r="AI121" s="278">
        <f t="shared" si="303"/>
        <v>6148.3333333333348</v>
      </c>
      <c r="AJ121" s="278">
        <f t="shared" si="304"/>
        <v>6566.420000000001</v>
      </c>
      <c r="AK121" s="278">
        <f t="shared" si="305"/>
        <v>6914.4402600000003</v>
      </c>
      <c r="AL121" s="278">
        <f t="shared" si="306"/>
        <v>7280.9055937800003</v>
      </c>
      <c r="AM121" s="265">
        <v>0.2</v>
      </c>
      <c r="AN121" s="265">
        <v>0.14000000000000001</v>
      </c>
      <c r="AO121" s="265">
        <f t="shared" si="307"/>
        <v>0.14756000000000002</v>
      </c>
      <c r="AP121" s="265">
        <f t="shared" si="308"/>
        <v>0.15759408000000003</v>
      </c>
      <c r="AQ121" s="265">
        <f t="shared" si="309"/>
        <v>0.16594656624000001</v>
      </c>
      <c r="AR121" s="265">
        <f t="shared" si="310"/>
        <v>0.17474173425072001</v>
      </c>
    </row>
    <row r="122" spans="1:44" s="23" customFormat="1" ht="18.75" customHeight="1">
      <c r="A122" s="245" t="s">
        <v>339</v>
      </c>
      <c r="B122" s="245" t="s">
        <v>437</v>
      </c>
      <c r="C122" s="274"/>
      <c r="D122" s="265"/>
      <c r="E122" s="265"/>
      <c r="F122" s="265"/>
      <c r="G122" s="265"/>
      <c r="H122" s="265"/>
      <c r="I122" s="265"/>
      <c r="J122" s="265">
        <v>0.73</v>
      </c>
      <c r="K122" s="265">
        <v>0</v>
      </c>
      <c r="L122" s="293">
        <v>1.0409999999999999</v>
      </c>
      <c r="M122" s="265">
        <f t="shared" si="295"/>
        <v>0</v>
      </c>
      <c r="N122" s="293">
        <v>1.04</v>
      </c>
      <c r="O122" s="265">
        <f t="shared" si="296"/>
        <v>0</v>
      </c>
      <c r="P122" s="293">
        <v>1.038</v>
      </c>
      <c r="Q122" s="265">
        <f t="shared" si="297"/>
        <v>0</v>
      </c>
      <c r="R122" s="293">
        <v>1.038</v>
      </c>
      <c r="S122" s="265">
        <f t="shared" si="298"/>
        <v>0</v>
      </c>
      <c r="T122" s="265">
        <v>0.11</v>
      </c>
      <c r="U122" s="265">
        <v>0</v>
      </c>
      <c r="V122" s="265">
        <v>0</v>
      </c>
      <c r="W122" s="265">
        <f t="shared" si="281"/>
        <v>0</v>
      </c>
      <c r="X122" s="265">
        <f t="shared" si="311"/>
        <v>0</v>
      </c>
      <c r="Y122" s="265">
        <f t="shared" si="312"/>
        <v>0</v>
      </c>
      <c r="Z122" s="265">
        <f t="shared" si="313"/>
        <v>0</v>
      </c>
      <c r="AA122" s="265">
        <v>1</v>
      </c>
      <c r="AB122" s="265">
        <v>1</v>
      </c>
      <c r="AC122" s="265">
        <v>1</v>
      </c>
      <c r="AD122" s="265">
        <v>1</v>
      </c>
      <c r="AE122" s="265">
        <v>1</v>
      </c>
      <c r="AF122" s="265">
        <v>1</v>
      </c>
      <c r="AG122" s="278">
        <f t="shared" si="314"/>
        <v>0</v>
      </c>
      <c r="AH122" s="278">
        <f t="shared" si="302"/>
        <v>0</v>
      </c>
      <c r="AI122" s="278">
        <f t="shared" si="303"/>
        <v>0</v>
      </c>
      <c r="AJ122" s="278">
        <f t="shared" si="304"/>
        <v>0</v>
      </c>
      <c r="AK122" s="278">
        <f t="shared" si="305"/>
        <v>0</v>
      </c>
      <c r="AL122" s="278">
        <f t="shared" si="306"/>
        <v>0</v>
      </c>
      <c r="AM122" s="265">
        <v>0</v>
      </c>
      <c r="AN122" s="265">
        <v>0</v>
      </c>
      <c r="AO122" s="265">
        <f t="shared" si="307"/>
        <v>0</v>
      </c>
      <c r="AP122" s="265">
        <f t="shared" si="308"/>
        <v>0</v>
      </c>
      <c r="AQ122" s="265">
        <f t="shared" si="309"/>
        <v>0</v>
      </c>
      <c r="AR122" s="265">
        <f t="shared" si="310"/>
        <v>0</v>
      </c>
    </row>
    <row r="123" spans="1:44" s="23" customFormat="1" ht="18.75" customHeight="1">
      <c r="A123" s="245" t="s">
        <v>340</v>
      </c>
      <c r="B123" s="245" t="s">
        <v>437</v>
      </c>
      <c r="C123" s="274"/>
      <c r="D123" s="265"/>
      <c r="E123" s="265"/>
      <c r="F123" s="265"/>
      <c r="G123" s="265"/>
      <c r="H123" s="265"/>
      <c r="I123" s="265"/>
      <c r="J123" s="265">
        <v>0</v>
      </c>
      <c r="K123" s="265">
        <v>0</v>
      </c>
      <c r="L123" s="293">
        <v>1.0409999999999999</v>
      </c>
      <c r="M123" s="265">
        <f t="shared" si="295"/>
        <v>0</v>
      </c>
      <c r="N123" s="293">
        <v>1.04</v>
      </c>
      <c r="O123" s="265">
        <f t="shared" si="296"/>
        <v>0</v>
      </c>
      <c r="P123" s="293">
        <v>1.038</v>
      </c>
      <c r="Q123" s="265">
        <f t="shared" si="297"/>
        <v>0</v>
      </c>
      <c r="R123" s="293">
        <v>1.038</v>
      </c>
      <c r="S123" s="265">
        <f t="shared" si="298"/>
        <v>0</v>
      </c>
      <c r="T123" s="265">
        <v>0</v>
      </c>
      <c r="U123" s="265">
        <v>0</v>
      </c>
      <c r="V123" s="265">
        <v>0</v>
      </c>
      <c r="W123" s="265">
        <f t="shared" si="281"/>
        <v>0</v>
      </c>
      <c r="X123" s="265">
        <f t="shared" si="311"/>
        <v>0</v>
      </c>
      <c r="Y123" s="265">
        <f t="shared" si="312"/>
        <v>0</v>
      </c>
      <c r="Z123" s="265">
        <f t="shared" si="313"/>
        <v>0</v>
      </c>
      <c r="AA123" s="265">
        <v>0</v>
      </c>
      <c r="AB123" s="265">
        <v>1</v>
      </c>
      <c r="AC123" s="265">
        <v>1</v>
      </c>
      <c r="AD123" s="265">
        <v>1</v>
      </c>
      <c r="AE123" s="265">
        <v>1</v>
      </c>
      <c r="AF123" s="265">
        <v>1</v>
      </c>
      <c r="AG123" s="278"/>
      <c r="AH123" s="278">
        <f t="shared" si="302"/>
        <v>0</v>
      </c>
      <c r="AI123" s="278">
        <f t="shared" si="303"/>
        <v>0</v>
      </c>
      <c r="AJ123" s="278">
        <f t="shared" si="304"/>
        <v>0</v>
      </c>
      <c r="AK123" s="278">
        <f t="shared" si="305"/>
        <v>0</v>
      </c>
      <c r="AL123" s="278">
        <f t="shared" si="306"/>
        <v>0</v>
      </c>
      <c r="AM123" s="265">
        <v>0</v>
      </c>
      <c r="AN123" s="265">
        <v>0</v>
      </c>
      <c r="AO123" s="265">
        <f t="shared" si="307"/>
        <v>0</v>
      </c>
      <c r="AP123" s="265">
        <f t="shared" si="308"/>
        <v>0</v>
      </c>
      <c r="AQ123" s="265">
        <f t="shared" si="309"/>
        <v>0</v>
      </c>
      <c r="AR123" s="265">
        <f t="shared" si="310"/>
        <v>0</v>
      </c>
    </row>
    <row r="124" spans="1:44" s="23" customFormat="1" ht="18.75" customHeight="1">
      <c r="A124" s="245" t="s">
        <v>341</v>
      </c>
      <c r="B124" s="245"/>
      <c r="C124" s="274"/>
      <c r="D124" s="265"/>
      <c r="E124" s="265"/>
      <c r="F124" s="265"/>
      <c r="G124" s="265"/>
      <c r="H124" s="265"/>
      <c r="I124" s="265"/>
      <c r="J124" s="265">
        <v>3.01</v>
      </c>
      <c r="K124" s="265">
        <v>2.2999999999999998</v>
      </c>
      <c r="L124" s="293">
        <v>1.0409999999999999</v>
      </c>
      <c r="M124" s="265">
        <f t="shared" si="295"/>
        <v>2.3942999999999994</v>
      </c>
      <c r="N124" s="293">
        <v>1.04</v>
      </c>
      <c r="O124" s="265">
        <f t="shared" si="296"/>
        <v>2.4900719999999996</v>
      </c>
      <c r="P124" s="293">
        <v>1.038</v>
      </c>
      <c r="Q124" s="265">
        <f t="shared" si="297"/>
        <v>2.5846947359999999</v>
      </c>
      <c r="R124" s="293">
        <v>1.038</v>
      </c>
      <c r="S124" s="265">
        <f t="shared" si="298"/>
        <v>2.6829131359680001</v>
      </c>
      <c r="T124" s="265">
        <v>0.15</v>
      </c>
      <c r="U124" s="265">
        <v>0.12</v>
      </c>
      <c r="V124" s="265">
        <v>0.12</v>
      </c>
      <c r="W124" s="265">
        <f t="shared" si="281"/>
        <v>0.12264</v>
      </c>
      <c r="X124" s="265">
        <f t="shared" si="311"/>
        <v>0.12754560000000001</v>
      </c>
      <c r="Y124" s="265">
        <f t="shared" si="312"/>
        <v>0.13239233280000001</v>
      </c>
      <c r="Z124" s="265">
        <f t="shared" si="313"/>
        <v>0.13742324144640003</v>
      </c>
      <c r="AA124" s="265">
        <v>1</v>
      </c>
      <c r="AB124" s="265">
        <v>1</v>
      </c>
      <c r="AC124" s="265">
        <v>1</v>
      </c>
      <c r="AD124" s="265">
        <v>1</v>
      </c>
      <c r="AE124" s="265">
        <v>1</v>
      </c>
      <c r="AF124" s="265">
        <v>1</v>
      </c>
      <c r="AG124" s="278">
        <f t="shared" si="314"/>
        <v>8333.3333333333339</v>
      </c>
      <c r="AH124" s="278">
        <f t="shared" si="302"/>
        <v>9166.6666666666661</v>
      </c>
      <c r="AI124" s="278">
        <f t="shared" si="303"/>
        <v>9661.6666666666661</v>
      </c>
      <c r="AJ124" s="278">
        <f t="shared" si="304"/>
        <v>10318.66</v>
      </c>
      <c r="AK124" s="278">
        <f t="shared" si="305"/>
        <v>10865.548980000001</v>
      </c>
      <c r="AL124" s="278">
        <f t="shared" si="306"/>
        <v>11441.42307594</v>
      </c>
      <c r="AM124" s="265">
        <v>0.1</v>
      </c>
      <c r="AN124" s="265">
        <v>0.11</v>
      </c>
      <c r="AO124" s="265">
        <f t="shared" si="307"/>
        <v>0.11594</v>
      </c>
      <c r="AP124" s="265">
        <f t="shared" si="308"/>
        <v>0.12382392</v>
      </c>
      <c r="AQ124" s="265">
        <f t="shared" si="309"/>
        <v>0.13038658776000001</v>
      </c>
      <c r="AR124" s="265">
        <f t="shared" si="310"/>
        <v>0.13729707691127999</v>
      </c>
    </row>
    <row r="125" spans="1:44" s="23" customFormat="1" ht="18.75" customHeight="1">
      <c r="A125" s="245" t="s">
        <v>352</v>
      </c>
      <c r="B125" s="245" t="s">
        <v>460</v>
      </c>
      <c r="C125" s="274"/>
      <c r="D125" s="265"/>
      <c r="E125" s="265"/>
      <c r="F125" s="265"/>
      <c r="G125" s="265"/>
      <c r="H125" s="265"/>
      <c r="I125" s="265"/>
      <c r="J125" s="265">
        <v>3.9</v>
      </c>
      <c r="K125" s="265">
        <v>0</v>
      </c>
      <c r="L125" s="293">
        <v>1.0409999999999999</v>
      </c>
      <c r="M125" s="265">
        <f t="shared" si="295"/>
        <v>0</v>
      </c>
      <c r="N125" s="293">
        <v>1.04</v>
      </c>
      <c r="O125" s="265">
        <f t="shared" si="296"/>
        <v>0</v>
      </c>
      <c r="P125" s="293">
        <v>1.038</v>
      </c>
      <c r="Q125" s="265">
        <f t="shared" si="297"/>
        <v>0</v>
      </c>
      <c r="R125" s="293">
        <v>1.038</v>
      </c>
      <c r="S125" s="265">
        <f t="shared" si="298"/>
        <v>0</v>
      </c>
      <c r="T125" s="265">
        <v>0</v>
      </c>
      <c r="U125" s="265">
        <v>0</v>
      </c>
      <c r="V125" s="265">
        <v>0</v>
      </c>
      <c r="W125" s="265">
        <f t="shared" si="281"/>
        <v>0</v>
      </c>
      <c r="X125" s="265">
        <f t="shared" si="311"/>
        <v>0</v>
      </c>
      <c r="Y125" s="265">
        <f t="shared" si="312"/>
        <v>0</v>
      </c>
      <c r="Z125" s="265">
        <f t="shared" si="313"/>
        <v>0</v>
      </c>
      <c r="AA125" s="265">
        <v>2</v>
      </c>
      <c r="AB125" s="265"/>
      <c r="AC125" s="265"/>
      <c r="AD125" s="265"/>
      <c r="AE125" s="265"/>
      <c r="AF125" s="265"/>
      <c r="AG125" s="278">
        <f t="shared" si="314"/>
        <v>8333.3333333333339</v>
      </c>
      <c r="AH125" s="278"/>
      <c r="AI125" s="278"/>
      <c r="AJ125" s="278"/>
      <c r="AK125" s="278"/>
      <c r="AL125" s="278"/>
      <c r="AM125" s="265">
        <v>0.2</v>
      </c>
      <c r="AN125" s="265"/>
      <c r="AO125" s="265">
        <f t="shared" si="307"/>
        <v>0</v>
      </c>
      <c r="AP125" s="265">
        <f t="shared" si="308"/>
        <v>0</v>
      </c>
      <c r="AQ125" s="265">
        <f t="shared" si="309"/>
        <v>0</v>
      </c>
      <c r="AR125" s="265">
        <f t="shared" si="310"/>
        <v>0</v>
      </c>
    </row>
    <row r="126" spans="1:44" s="23" customFormat="1" ht="18.75" customHeight="1">
      <c r="A126" s="245" t="s">
        <v>342</v>
      </c>
      <c r="B126" s="245"/>
      <c r="C126" s="274"/>
      <c r="D126" s="265"/>
      <c r="E126" s="265"/>
      <c r="F126" s="265"/>
      <c r="G126" s="265"/>
      <c r="H126" s="265"/>
      <c r="I126" s="265"/>
      <c r="J126" s="265"/>
      <c r="K126" s="265">
        <v>6.3</v>
      </c>
      <c r="L126" s="293">
        <v>1.0409999999999999</v>
      </c>
      <c r="M126" s="265">
        <f t="shared" si="295"/>
        <v>6.5582999999999991</v>
      </c>
      <c r="N126" s="293">
        <v>1.04</v>
      </c>
      <c r="O126" s="265">
        <f t="shared" si="296"/>
        <v>6.8206319999999989</v>
      </c>
      <c r="P126" s="293">
        <v>1.038</v>
      </c>
      <c r="Q126" s="265">
        <f t="shared" si="297"/>
        <v>7.0798160159999988</v>
      </c>
      <c r="R126" s="293">
        <v>1.038</v>
      </c>
      <c r="S126" s="265">
        <f t="shared" si="298"/>
        <v>7.3488490246079987</v>
      </c>
      <c r="T126" s="265">
        <v>0.21</v>
      </c>
      <c r="U126" s="265">
        <v>0.63</v>
      </c>
      <c r="V126" s="265">
        <v>0.63</v>
      </c>
      <c r="W126" s="265">
        <f t="shared" si="281"/>
        <v>0.64385999999999999</v>
      </c>
      <c r="X126" s="265">
        <f t="shared" si="311"/>
        <v>0.66961440000000005</v>
      </c>
      <c r="Y126" s="265">
        <f t="shared" si="312"/>
        <v>0.69505974720000008</v>
      </c>
      <c r="Z126" s="265">
        <f t="shared" si="313"/>
        <v>0.72147201759360013</v>
      </c>
      <c r="AA126" s="265"/>
      <c r="AB126" s="265">
        <v>5</v>
      </c>
      <c r="AC126" s="265">
        <v>5</v>
      </c>
      <c r="AD126" s="265">
        <v>5</v>
      </c>
      <c r="AE126" s="265">
        <v>5</v>
      </c>
      <c r="AF126" s="265">
        <v>5</v>
      </c>
      <c r="AG126" s="278"/>
      <c r="AH126" s="278">
        <f t="shared" si="302"/>
        <v>4500</v>
      </c>
      <c r="AI126" s="278">
        <f t="shared" si="303"/>
        <v>4743.0000000000009</v>
      </c>
      <c r="AJ126" s="278">
        <f t="shared" si="304"/>
        <v>5065.5240000000013</v>
      </c>
      <c r="AK126" s="278">
        <f t="shared" si="305"/>
        <v>5333.9967720000004</v>
      </c>
      <c r="AL126" s="278">
        <f t="shared" si="306"/>
        <v>5616.698600916</v>
      </c>
      <c r="AM126" s="265"/>
      <c r="AN126" s="265">
        <v>0.27</v>
      </c>
      <c r="AO126" s="265">
        <f t="shared" si="307"/>
        <v>0.28458000000000006</v>
      </c>
      <c r="AP126" s="265">
        <f t="shared" si="308"/>
        <v>0.30393144000000005</v>
      </c>
      <c r="AQ126" s="265">
        <f t="shared" si="309"/>
        <v>0.32003980632000001</v>
      </c>
      <c r="AR126" s="265">
        <f t="shared" si="310"/>
        <v>0.33700191605495999</v>
      </c>
    </row>
    <row r="127" spans="1:44" s="23" customFormat="1" ht="18.75" customHeight="1">
      <c r="A127" s="245" t="s">
        <v>343</v>
      </c>
      <c r="B127" s="245" t="s">
        <v>452</v>
      </c>
      <c r="C127" s="274"/>
      <c r="D127" s="265"/>
      <c r="E127" s="265"/>
      <c r="F127" s="265"/>
      <c r="G127" s="265"/>
      <c r="H127" s="265"/>
      <c r="I127" s="265"/>
      <c r="J127" s="265">
        <v>2</v>
      </c>
      <c r="K127" s="265">
        <v>1.61</v>
      </c>
      <c r="L127" s="293">
        <v>1.0409999999999999</v>
      </c>
      <c r="M127" s="265">
        <v>0</v>
      </c>
      <c r="N127" s="293">
        <v>1.04</v>
      </c>
      <c r="O127" s="265">
        <f t="shared" si="296"/>
        <v>0</v>
      </c>
      <c r="P127" s="293">
        <v>1.038</v>
      </c>
      <c r="Q127" s="265">
        <f t="shared" si="297"/>
        <v>0</v>
      </c>
      <c r="R127" s="293">
        <v>1.038</v>
      </c>
      <c r="S127" s="265">
        <f t="shared" si="298"/>
        <v>0</v>
      </c>
      <c r="T127" s="265">
        <v>0</v>
      </c>
      <c r="U127" s="265">
        <v>-0.2</v>
      </c>
      <c r="V127" s="265"/>
      <c r="W127" s="265">
        <f t="shared" si="281"/>
        <v>0</v>
      </c>
      <c r="X127" s="265">
        <f t="shared" si="311"/>
        <v>0</v>
      </c>
      <c r="Y127" s="265">
        <f t="shared" si="312"/>
        <v>0</v>
      </c>
      <c r="Z127" s="265">
        <f t="shared" si="313"/>
        <v>0</v>
      </c>
      <c r="AA127" s="265">
        <v>3</v>
      </c>
      <c r="AB127" s="265">
        <v>3</v>
      </c>
      <c r="AC127" s="265">
        <v>3</v>
      </c>
      <c r="AD127" s="265">
        <v>3</v>
      </c>
      <c r="AE127" s="265">
        <v>3</v>
      </c>
      <c r="AF127" s="265">
        <v>3</v>
      </c>
      <c r="AG127" s="278">
        <f t="shared" si="314"/>
        <v>5555.5555555555557</v>
      </c>
      <c r="AH127" s="278">
        <f t="shared" si="302"/>
        <v>6111.1111111111104</v>
      </c>
      <c r="AI127" s="278">
        <f t="shared" si="303"/>
        <v>6441.1111111111104</v>
      </c>
      <c r="AJ127" s="278">
        <f t="shared" si="304"/>
        <v>6879.1066666666666</v>
      </c>
      <c r="AK127" s="278">
        <f t="shared" si="305"/>
        <v>7243.6993200000006</v>
      </c>
      <c r="AL127" s="278">
        <f t="shared" si="306"/>
        <v>7627.6153839600001</v>
      </c>
      <c r="AM127" s="265">
        <v>0.2</v>
      </c>
      <c r="AN127" s="265">
        <v>0.22</v>
      </c>
      <c r="AO127" s="265">
        <f t="shared" si="307"/>
        <v>0.23188</v>
      </c>
      <c r="AP127" s="265">
        <f t="shared" si="308"/>
        <v>0.24764784000000001</v>
      </c>
      <c r="AQ127" s="265">
        <f t="shared" si="309"/>
        <v>0.26077317552000001</v>
      </c>
      <c r="AR127" s="265">
        <f t="shared" si="310"/>
        <v>0.27459415382255997</v>
      </c>
    </row>
    <row r="128" spans="1:44" s="23" customFormat="1" ht="18.75" customHeight="1">
      <c r="A128" s="245" t="s">
        <v>344</v>
      </c>
      <c r="B128" s="245" t="s">
        <v>442</v>
      </c>
      <c r="C128" s="274"/>
      <c r="D128" s="265"/>
      <c r="E128" s="265"/>
      <c r="F128" s="265"/>
      <c r="G128" s="265"/>
      <c r="H128" s="265"/>
      <c r="I128" s="265"/>
      <c r="J128" s="265"/>
      <c r="K128" s="265">
        <v>0</v>
      </c>
      <c r="L128" s="293">
        <v>1.0409999999999999</v>
      </c>
      <c r="M128" s="265">
        <f t="shared" si="295"/>
        <v>0</v>
      </c>
      <c r="N128" s="293">
        <v>1.04</v>
      </c>
      <c r="O128" s="265">
        <f t="shared" si="296"/>
        <v>0</v>
      </c>
      <c r="P128" s="293">
        <v>1.038</v>
      </c>
      <c r="Q128" s="265">
        <f t="shared" si="297"/>
        <v>0</v>
      </c>
      <c r="R128" s="293">
        <v>1.038</v>
      </c>
      <c r="S128" s="265">
        <f t="shared" si="298"/>
        <v>0</v>
      </c>
      <c r="T128" s="265"/>
      <c r="U128" s="265">
        <v>0</v>
      </c>
      <c r="V128" s="265">
        <v>0</v>
      </c>
      <c r="W128" s="265">
        <f t="shared" si="281"/>
        <v>0</v>
      </c>
      <c r="X128" s="265">
        <f t="shared" si="311"/>
        <v>0</v>
      </c>
      <c r="Y128" s="265">
        <f t="shared" si="312"/>
        <v>0</v>
      </c>
      <c r="Z128" s="265">
        <f t="shared" si="313"/>
        <v>0</v>
      </c>
      <c r="AA128" s="265"/>
      <c r="AB128" s="265">
        <v>1</v>
      </c>
      <c r="AC128" s="265">
        <v>1</v>
      </c>
      <c r="AD128" s="265">
        <v>1</v>
      </c>
      <c r="AE128" s="265">
        <v>1</v>
      </c>
      <c r="AF128" s="265">
        <v>1</v>
      </c>
      <c r="AG128" s="278"/>
      <c r="AH128" s="278">
        <f t="shared" si="302"/>
        <v>5833.333333333333</v>
      </c>
      <c r="AI128" s="278">
        <f t="shared" si="303"/>
        <v>6148.3333333333348</v>
      </c>
      <c r="AJ128" s="278">
        <f t="shared" si="304"/>
        <v>6566.420000000001</v>
      </c>
      <c r="AK128" s="278">
        <f t="shared" si="305"/>
        <v>6914.4402600000003</v>
      </c>
      <c r="AL128" s="278">
        <f t="shared" si="306"/>
        <v>7280.9055937800003</v>
      </c>
      <c r="AM128" s="265"/>
      <c r="AN128" s="265">
        <v>7.0000000000000007E-2</v>
      </c>
      <c r="AO128" s="265">
        <f t="shared" si="307"/>
        <v>7.3780000000000012E-2</v>
      </c>
      <c r="AP128" s="265">
        <f t="shared" si="308"/>
        <v>7.8797040000000013E-2</v>
      </c>
      <c r="AQ128" s="265">
        <f t="shared" si="309"/>
        <v>8.2973283120000005E-2</v>
      </c>
      <c r="AR128" s="265">
        <f t="shared" si="310"/>
        <v>8.7370867125360005E-2</v>
      </c>
    </row>
    <row r="129" spans="1:44" s="23" customFormat="1" ht="18.75" customHeight="1">
      <c r="A129" s="245" t="s">
        <v>345</v>
      </c>
      <c r="B129" s="245"/>
      <c r="C129" s="274"/>
      <c r="D129" s="265"/>
      <c r="E129" s="265"/>
      <c r="F129" s="265"/>
      <c r="G129" s="265"/>
      <c r="H129" s="265"/>
      <c r="I129" s="265"/>
      <c r="J129" s="265">
        <v>32.979999999999997</v>
      </c>
      <c r="K129" s="265">
        <v>33.700000000000003</v>
      </c>
      <c r="L129" s="293">
        <v>1.0409999999999999</v>
      </c>
      <c r="M129" s="265">
        <f t="shared" si="295"/>
        <v>35.081699999999998</v>
      </c>
      <c r="N129" s="293">
        <v>1.04</v>
      </c>
      <c r="O129" s="265">
        <f t="shared" si="296"/>
        <v>36.484968000000002</v>
      </c>
      <c r="P129" s="293">
        <v>1.038</v>
      </c>
      <c r="Q129" s="265">
        <f t="shared" si="297"/>
        <v>37.871396784000005</v>
      </c>
      <c r="R129" s="293">
        <v>1.038</v>
      </c>
      <c r="S129" s="265">
        <f t="shared" si="298"/>
        <v>39.310509861792006</v>
      </c>
      <c r="T129" s="265">
        <v>2.3199999999999998</v>
      </c>
      <c r="U129" s="265">
        <v>2</v>
      </c>
      <c r="V129" s="265">
        <v>2</v>
      </c>
      <c r="W129" s="265">
        <f t="shared" si="281"/>
        <v>2.044</v>
      </c>
      <c r="X129" s="265">
        <f t="shared" si="311"/>
        <v>2.1257600000000001</v>
      </c>
      <c r="Y129" s="265">
        <f t="shared" si="312"/>
        <v>2.2065388800000001</v>
      </c>
      <c r="Z129" s="265">
        <f t="shared" si="313"/>
        <v>2.2903873574400002</v>
      </c>
      <c r="AA129" s="265">
        <v>2</v>
      </c>
      <c r="AB129" s="265">
        <v>3</v>
      </c>
      <c r="AC129" s="265">
        <v>3</v>
      </c>
      <c r="AD129" s="265">
        <v>3</v>
      </c>
      <c r="AE129" s="265">
        <v>3</v>
      </c>
      <c r="AF129" s="265">
        <v>3</v>
      </c>
      <c r="AG129" s="278">
        <f t="shared" si="314"/>
        <v>8333.3333333333339</v>
      </c>
      <c r="AH129" s="278">
        <f t="shared" si="302"/>
        <v>9722.2222222222226</v>
      </c>
      <c r="AI129" s="278">
        <f t="shared" si="303"/>
        <v>10247.222222222223</v>
      </c>
      <c r="AJ129" s="278">
        <f t="shared" si="304"/>
        <v>10944.033333333333</v>
      </c>
      <c r="AK129" s="278">
        <f t="shared" si="305"/>
        <v>11524.067100000002</v>
      </c>
      <c r="AL129" s="278">
        <f t="shared" si="306"/>
        <v>12134.842656300001</v>
      </c>
      <c r="AM129" s="265">
        <v>0.2</v>
      </c>
      <c r="AN129" s="265">
        <v>0.35</v>
      </c>
      <c r="AO129" s="265">
        <f t="shared" si="307"/>
        <v>0.36890000000000001</v>
      </c>
      <c r="AP129" s="265">
        <f t="shared" si="308"/>
        <v>0.39398520000000004</v>
      </c>
      <c r="AQ129" s="265">
        <f t="shared" si="309"/>
        <v>0.41486641560000004</v>
      </c>
      <c r="AR129" s="265">
        <f t="shared" si="310"/>
        <v>0.43685433562680004</v>
      </c>
    </row>
    <row r="130" spans="1:44" s="23" customFormat="1" ht="18.75" customHeight="1">
      <c r="A130" s="245" t="s">
        <v>346</v>
      </c>
      <c r="B130" s="245"/>
      <c r="C130" s="274"/>
      <c r="D130" s="265"/>
      <c r="E130" s="265"/>
      <c r="F130" s="265"/>
      <c r="G130" s="265"/>
      <c r="H130" s="265"/>
      <c r="I130" s="265"/>
      <c r="J130" s="265">
        <v>0.94</v>
      </c>
      <c r="K130" s="265">
        <v>0</v>
      </c>
      <c r="L130" s="293">
        <v>1.0409999999999999</v>
      </c>
      <c r="M130" s="265">
        <f t="shared" si="295"/>
        <v>0</v>
      </c>
      <c r="N130" s="293">
        <v>1.04</v>
      </c>
      <c r="O130" s="265">
        <f t="shared" si="296"/>
        <v>0</v>
      </c>
      <c r="P130" s="293">
        <v>1.038</v>
      </c>
      <c r="Q130" s="265">
        <f t="shared" si="297"/>
        <v>0</v>
      </c>
      <c r="R130" s="293">
        <v>1.038</v>
      </c>
      <c r="S130" s="265">
        <f t="shared" si="298"/>
        <v>0</v>
      </c>
      <c r="T130" s="265">
        <v>0.09</v>
      </c>
      <c r="U130" s="265">
        <v>0</v>
      </c>
      <c r="V130" s="265">
        <v>0</v>
      </c>
      <c r="W130" s="265">
        <f t="shared" si="281"/>
        <v>0</v>
      </c>
      <c r="X130" s="265">
        <f t="shared" si="311"/>
        <v>0</v>
      </c>
      <c r="Y130" s="265">
        <f t="shared" si="312"/>
        <v>0</v>
      </c>
      <c r="Z130" s="265">
        <f t="shared" si="313"/>
        <v>0</v>
      </c>
      <c r="AA130" s="265">
        <v>1</v>
      </c>
      <c r="AB130" s="265">
        <v>1</v>
      </c>
      <c r="AC130" s="265">
        <v>1</v>
      </c>
      <c r="AD130" s="265">
        <v>1</v>
      </c>
      <c r="AE130" s="265">
        <v>1</v>
      </c>
      <c r="AF130" s="265">
        <v>1</v>
      </c>
      <c r="AG130" s="278">
        <f t="shared" si="314"/>
        <v>0</v>
      </c>
      <c r="AH130" s="278">
        <f t="shared" si="302"/>
        <v>0</v>
      </c>
      <c r="AI130" s="278">
        <f t="shared" si="303"/>
        <v>0</v>
      </c>
      <c r="AJ130" s="278">
        <f t="shared" si="304"/>
        <v>0</v>
      </c>
      <c r="AK130" s="278">
        <f t="shared" si="305"/>
        <v>0</v>
      </c>
      <c r="AL130" s="278">
        <f t="shared" si="306"/>
        <v>0</v>
      </c>
      <c r="AM130" s="265">
        <v>0</v>
      </c>
      <c r="AN130" s="265">
        <v>0</v>
      </c>
      <c r="AO130" s="265">
        <f t="shared" si="307"/>
        <v>0</v>
      </c>
      <c r="AP130" s="265">
        <f t="shared" si="308"/>
        <v>0</v>
      </c>
      <c r="AQ130" s="265">
        <f t="shared" si="309"/>
        <v>0</v>
      </c>
      <c r="AR130" s="265">
        <f t="shared" si="310"/>
        <v>0</v>
      </c>
    </row>
    <row r="131" spans="1:44" s="23" customFormat="1" ht="18.75" customHeight="1">
      <c r="A131" s="245" t="s">
        <v>347</v>
      </c>
      <c r="B131" s="245"/>
      <c r="C131" s="274"/>
      <c r="D131" s="265"/>
      <c r="E131" s="265"/>
      <c r="F131" s="265"/>
      <c r="G131" s="265"/>
      <c r="H131" s="265"/>
      <c r="I131" s="265"/>
      <c r="J131" s="265">
        <v>14.31</v>
      </c>
      <c r="K131" s="265">
        <v>24.2</v>
      </c>
      <c r="L131" s="293">
        <v>1.0409999999999999</v>
      </c>
      <c r="M131" s="265">
        <f t="shared" si="295"/>
        <v>25.192199999999996</v>
      </c>
      <c r="N131" s="293">
        <v>1.04</v>
      </c>
      <c r="O131" s="265">
        <f t="shared" si="296"/>
        <v>26.199887999999998</v>
      </c>
      <c r="P131" s="293">
        <v>1.038</v>
      </c>
      <c r="Q131" s="265">
        <f t="shared" si="297"/>
        <v>27.195483743999997</v>
      </c>
      <c r="R131" s="293">
        <v>1.038</v>
      </c>
      <c r="S131" s="265">
        <f t="shared" si="298"/>
        <v>28.228912126271997</v>
      </c>
      <c r="T131" s="265">
        <v>1.1000000000000001</v>
      </c>
      <c r="U131" s="265">
        <v>1.75</v>
      </c>
      <c r="V131" s="265">
        <v>1.75</v>
      </c>
      <c r="W131" s="265">
        <f t="shared" si="281"/>
        <v>1.7885</v>
      </c>
      <c r="X131" s="265">
        <f t="shared" si="311"/>
        <v>1.8600400000000001</v>
      </c>
      <c r="Y131" s="265">
        <f t="shared" si="312"/>
        <v>1.9307215200000003</v>
      </c>
      <c r="Z131" s="265">
        <f t="shared" si="313"/>
        <v>2.0040889377600002</v>
      </c>
      <c r="AA131" s="265">
        <v>20</v>
      </c>
      <c r="AB131" s="265">
        <v>12</v>
      </c>
      <c r="AC131" s="265">
        <v>12</v>
      </c>
      <c r="AD131" s="265">
        <v>12</v>
      </c>
      <c r="AE131" s="265">
        <v>12</v>
      </c>
      <c r="AF131" s="265">
        <v>12</v>
      </c>
      <c r="AG131" s="278">
        <f t="shared" si="314"/>
        <v>7083.333333333333</v>
      </c>
      <c r="AH131" s="278">
        <f t="shared" si="302"/>
        <v>9861.1111111111113</v>
      </c>
      <c r="AI131" s="278">
        <f t="shared" si="303"/>
        <v>10393.611111111111</v>
      </c>
      <c r="AJ131" s="278">
        <f t="shared" si="304"/>
        <v>11100.376666666669</v>
      </c>
      <c r="AK131" s="278">
        <f t="shared" si="305"/>
        <v>11688.696629999999</v>
      </c>
      <c r="AL131" s="278">
        <f t="shared" si="306"/>
        <v>12308.197551389998</v>
      </c>
      <c r="AM131" s="265">
        <v>1.7</v>
      </c>
      <c r="AN131" s="265">
        <v>1.42</v>
      </c>
      <c r="AO131" s="265">
        <f t="shared" si="307"/>
        <v>1.49668</v>
      </c>
      <c r="AP131" s="265">
        <f t="shared" si="308"/>
        <v>1.5984542400000001</v>
      </c>
      <c r="AQ131" s="265">
        <f t="shared" si="309"/>
        <v>1.68317231472</v>
      </c>
      <c r="AR131" s="265">
        <f t="shared" si="310"/>
        <v>1.7723804474001599</v>
      </c>
    </row>
    <row r="132" spans="1:44" s="23" customFormat="1" ht="18.75" customHeight="1">
      <c r="A132" s="245" t="s">
        <v>348</v>
      </c>
      <c r="B132" s="245"/>
      <c r="C132" s="274"/>
      <c r="D132" s="265"/>
      <c r="E132" s="265"/>
      <c r="F132" s="265"/>
      <c r="G132" s="265"/>
      <c r="H132" s="265"/>
      <c r="I132" s="265"/>
      <c r="J132" s="265">
        <v>9.4600000000000009</v>
      </c>
      <c r="K132" s="265">
        <v>9.5</v>
      </c>
      <c r="L132" s="293">
        <v>1.0409999999999999</v>
      </c>
      <c r="M132" s="265">
        <f t="shared" si="295"/>
        <v>9.8895</v>
      </c>
      <c r="N132" s="293">
        <v>1.04</v>
      </c>
      <c r="O132" s="265">
        <f t="shared" si="296"/>
        <v>10.285080000000001</v>
      </c>
      <c r="P132" s="293">
        <v>1.038</v>
      </c>
      <c r="Q132" s="265">
        <f t="shared" si="297"/>
        <v>10.675913040000001</v>
      </c>
      <c r="R132" s="293">
        <v>1.038</v>
      </c>
      <c r="S132" s="265">
        <f t="shared" si="298"/>
        <v>11.081597735520001</v>
      </c>
      <c r="T132" s="265">
        <v>1.55</v>
      </c>
      <c r="U132" s="265">
        <v>1.0900000000000001</v>
      </c>
      <c r="V132" s="265">
        <v>1.0900000000000001</v>
      </c>
      <c r="W132" s="265">
        <f t="shared" si="281"/>
        <v>1.1139800000000002</v>
      </c>
      <c r="X132" s="265">
        <f t="shared" si="311"/>
        <v>1.1585392000000003</v>
      </c>
      <c r="Y132" s="265">
        <f t="shared" si="312"/>
        <v>1.2025636896000005</v>
      </c>
      <c r="Z132" s="265">
        <f t="shared" si="313"/>
        <v>1.2482611098048007</v>
      </c>
      <c r="AA132" s="265">
        <v>5</v>
      </c>
      <c r="AB132" s="265">
        <v>5</v>
      </c>
      <c r="AC132" s="265">
        <v>5</v>
      </c>
      <c r="AD132" s="265">
        <v>5</v>
      </c>
      <c r="AE132" s="265">
        <v>5</v>
      </c>
      <c r="AF132" s="265">
        <v>5</v>
      </c>
      <c r="AG132" s="278">
        <f t="shared" si="314"/>
        <v>8333.3333333333321</v>
      </c>
      <c r="AH132" s="278">
        <f t="shared" si="302"/>
        <v>8333.3333333333339</v>
      </c>
      <c r="AI132" s="278">
        <f t="shared" si="303"/>
        <v>8783.3333333333321</v>
      </c>
      <c r="AJ132" s="278">
        <f t="shared" si="304"/>
        <v>9380.6</v>
      </c>
      <c r="AK132" s="278">
        <f t="shared" si="305"/>
        <v>9877.7717999999986</v>
      </c>
      <c r="AL132" s="278">
        <f t="shared" si="306"/>
        <v>10401.293705399998</v>
      </c>
      <c r="AM132" s="265">
        <v>0.5</v>
      </c>
      <c r="AN132" s="265">
        <v>0.5</v>
      </c>
      <c r="AO132" s="265">
        <f t="shared" si="307"/>
        <v>0.52700000000000002</v>
      </c>
      <c r="AP132" s="265">
        <f t="shared" si="308"/>
        <v>0.562836</v>
      </c>
      <c r="AQ132" s="265">
        <f t="shared" si="309"/>
        <v>0.59266630799999998</v>
      </c>
      <c r="AR132" s="265">
        <f t="shared" si="310"/>
        <v>0.62407762232399988</v>
      </c>
    </row>
    <row r="133" spans="1:44" s="23" customFormat="1" ht="18.75" customHeight="1">
      <c r="A133" s="245" t="s">
        <v>353</v>
      </c>
      <c r="B133" s="245" t="s">
        <v>437</v>
      </c>
      <c r="C133" s="274"/>
      <c r="D133" s="265"/>
      <c r="E133" s="265"/>
      <c r="F133" s="265"/>
      <c r="G133" s="265"/>
      <c r="H133" s="265"/>
      <c r="I133" s="265"/>
      <c r="J133" s="265">
        <v>0.01</v>
      </c>
      <c r="K133" s="265">
        <v>0</v>
      </c>
      <c r="L133" s="293">
        <v>1.0409999999999999</v>
      </c>
      <c r="M133" s="265">
        <f t="shared" si="295"/>
        <v>0</v>
      </c>
      <c r="N133" s="293">
        <v>1.04</v>
      </c>
      <c r="O133" s="265">
        <f t="shared" si="296"/>
        <v>0</v>
      </c>
      <c r="P133" s="293">
        <v>1.038</v>
      </c>
      <c r="Q133" s="265">
        <f t="shared" si="297"/>
        <v>0</v>
      </c>
      <c r="R133" s="293">
        <v>1.038</v>
      </c>
      <c r="S133" s="265">
        <f t="shared" si="298"/>
        <v>0</v>
      </c>
      <c r="T133" s="265">
        <v>0</v>
      </c>
      <c r="U133" s="265">
        <v>0</v>
      </c>
      <c r="V133" s="265">
        <v>0</v>
      </c>
      <c r="W133" s="265">
        <f t="shared" si="281"/>
        <v>0</v>
      </c>
      <c r="X133" s="265">
        <f t="shared" si="311"/>
        <v>0</v>
      </c>
      <c r="Y133" s="265">
        <f t="shared" si="312"/>
        <v>0</v>
      </c>
      <c r="Z133" s="265">
        <f t="shared" si="313"/>
        <v>0</v>
      </c>
      <c r="AA133" s="265">
        <v>1</v>
      </c>
      <c r="AB133" s="265"/>
      <c r="AC133" s="265"/>
      <c r="AD133" s="265"/>
      <c r="AE133" s="265"/>
      <c r="AF133" s="265"/>
      <c r="AG133" s="278">
        <f t="shared" si="314"/>
        <v>0</v>
      </c>
      <c r="AH133" s="278"/>
      <c r="AI133" s="278"/>
      <c r="AJ133" s="278"/>
      <c r="AK133" s="278"/>
      <c r="AL133" s="278"/>
      <c r="AM133" s="265">
        <v>0</v>
      </c>
      <c r="AN133" s="265"/>
      <c r="AO133" s="265">
        <f t="shared" si="307"/>
        <v>0</v>
      </c>
      <c r="AP133" s="265">
        <f t="shared" si="308"/>
        <v>0</v>
      </c>
      <c r="AQ133" s="265">
        <f t="shared" si="309"/>
        <v>0</v>
      </c>
      <c r="AR133" s="265">
        <f t="shared" si="310"/>
        <v>0</v>
      </c>
    </row>
    <row r="134" spans="1:44" s="23" customFormat="1" ht="18.75" customHeight="1">
      <c r="A134" s="245" t="s">
        <v>349</v>
      </c>
      <c r="B134" s="245"/>
      <c r="C134" s="274"/>
      <c r="D134" s="265"/>
      <c r="E134" s="265"/>
      <c r="F134" s="265"/>
      <c r="G134" s="265"/>
      <c r="H134" s="265"/>
      <c r="I134" s="265"/>
      <c r="J134" s="265">
        <v>12.9</v>
      </c>
      <c r="K134" s="265">
        <v>6.1</v>
      </c>
      <c r="L134" s="293">
        <v>1.0409999999999999</v>
      </c>
      <c r="M134" s="265">
        <f t="shared" si="295"/>
        <v>6.3500999999999994</v>
      </c>
      <c r="N134" s="293">
        <v>1.04</v>
      </c>
      <c r="O134" s="265">
        <f t="shared" si="296"/>
        <v>6.6041039999999995</v>
      </c>
      <c r="P134" s="293">
        <v>1.038</v>
      </c>
      <c r="Q134" s="265">
        <f t="shared" si="297"/>
        <v>6.8550599519999995</v>
      </c>
      <c r="R134" s="293">
        <v>1.038</v>
      </c>
      <c r="S134" s="265">
        <f t="shared" si="298"/>
        <v>7.1155522301760001</v>
      </c>
      <c r="T134" s="265">
        <v>7.0000000000000007E-2</v>
      </c>
      <c r="U134" s="265">
        <v>1.8</v>
      </c>
      <c r="V134" s="265">
        <v>1.8</v>
      </c>
      <c r="W134" s="265">
        <f t="shared" si="281"/>
        <v>1.8396000000000001</v>
      </c>
      <c r="X134" s="265">
        <f t="shared" si="311"/>
        <v>1.9131840000000002</v>
      </c>
      <c r="Y134" s="265">
        <f t="shared" si="312"/>
        <v>1.9858849920000003</v>
      </c>
      <c r="Z134" s="265">
        <f t="shared" si="313"/>
        <v>2.0613486216960006</v>
      </c>
      <c r="AA134" s="265">
        <v>4</v>
      </c>
      <c r="AB134" s="265">
        <v>4</v>
      </c>
      <c r="AC134" s="265">
        <v>4</v>
      </c>
      <c r="AD134" s="265">
        <v>4</v>
      </c>
      <c r="AE134" s="265">
        <v>4</v>
      </c>
      <c r="AF134" s="265">
        <v>4</v>
      </c>
      <c r="AG134" s="278">
        <f t="shared" si="314"/>
        <v>10416.666666666666</v>
      </c>
      <c r="AH134" s="278">
        <f t="shared" si="302"/>
        <v>8541.6666666666661</v>
      </c>
      <c r="AI134" s="278">
        <f t="shared" si="303"/>
        <v>9002.9166666666661</v>
      </c>
      <c r="AJ134" s="278">
        <f t="shared" si="304"/>
        <v>9615.1149999999998</v>
      </c>
      <c r="AK134" s="278">
        <f t="shared" si="305"/>
        <v>10124.716094999998</v>
      </c>
      <c r="AL134" s="278">
        <f t="shared" si="306"/>
        <v>10661.326048034998</v>
      </c>
      <c r="AM134" s="265">
        <v>0.5</v>
      </c>
      <c r="AN134" s="265">
        <v>0.41</v>
      </c>
      <c r="AO134" s="265">
        <f t="shared" si="307"/>
        <v>0.43213999999999997</v>
      </c>
      <c r="AP134" s="265">
        <f t="shared" si="308"/>
        <v>0.46152551999999997</v>
      </c>
      <c r="AQ134" s="265">
        <f t="shared" si="309"/>
        <v>0.48598637255999994</v>
      </c>
      <c r="AR134" s="265">
        <f t="shared" si="310"/>
        <v>0.51174365030567992</v>
      </c>
    </row>
    <row r="135" spans="1:44" s="23" customFormat="1" ht="18.75" customHeight="1">
      <c r="A135" s="245" t="s">
        <v>350</v>
      </c>
      <c r="B135" s="245"/>
      <c r="C135" s="274"/>
      <c r="D135" s="265"/>
      <c r="E135" s="265"/>
      <c r="F135" s="265"/>
      <c r="G135" s="265"/>
      <c r="H135" s="265"/>
      <c r="I135" s="265"/>
      <c r="J135" s="265">
        <v>8.5500000000000007</v>
      </c>
      <c r="K135" s="265">
        <v>3.2</v>
      </c>
      <c r="L135" s="293">
        <v>1.0409999999999999</v>
      </c>
      <c r="M135" s="265">
        <f t="shared" si="295"/>
        <v>3.3311999999999999</v>
      </c>
      <c r="N135" s="293">
        <v>1.04</v>
      </c>
      <c r="O135" s="265">
        <f t="shared" si="296"/>
        <v>3.464448</v>
      </c>
      <c r="P135" s="293">
        <v>1.038</v>
      </c>
      <c r="Q135" s="265">
        <f t="shared" si="297"/>
        <v>3.5960970240000001</v>
      </c>
      <c r="R135" s="293">
        <v>1.038</v>
      </c>
      <c r="S135" s="265">
        <f t="shared" si="298"/>
        <v>3.7327487109120003</v>
      </c>
      <c r="T135" s="265">
        <v>2.23</v>
      </c>
      <c r="U135" s="265">
        <v>0.79</v>
      </c>
      <c r="V135" s="265">
        <v>0.79</v>
      </c>
      <c r="W135" s="265">
        <f t="shared" si="281"/>
        <v>0.8073800000000001</v>
      </c>
      <c r="X135" s="265">
        <f t="shared" si="311"/>
        <v>0.83967520000000018</v>
      </c>
      <c r="Y135" s="265">
        <f t="shared" si="312"/>
        <v>0.8715828576000002</v>
      </c>
      <c r="Z135" s="265">
        <f t="shared" si="313"/>
        <v>0.90470300618880028</v>
      </c>
      <c r="AA135" s="265">
        <v>1</v>
      </c>
      <c r="AB135" s="265">
        <v>1</v>
      </c>
      <c r="AC135" s="265">
        <v>1</v>
      </c>
      <c r="AD135" s="265">
        <v>1</v>
      </c>
      <c r="AE135" s="265">
        <v>1</v>
      </c>
      <c r="AF135" s="265">
        <v>1</v>
      </c>
      <c r="AG135" s="278">
        <f t="shared" si="314"/>
        <v>8333.3333333333339</v>
      </c>
      <c r="AH135" s="278">
        <f t="shared" si="302"/>
        <v>6666.666666666667</v>
      </c>
      <c r="AI135" s="278">
        <f t="shared" si="303"/>
        <v>7026.666666666667</v>
      </c>
      <c r="AJ135" s="278">
        <f t="shared" si="304"/>
        <v>7504.4800000000005</v>
      </c>
      <c r="AK135" s="278">
        <f t="shared" si="305"/>
        <v>7902.2174400000004</v>
      </c>
      <c r="AL135" s="278">
        <f t="shared" si="306"/>
        <v>8321.0349643199988</v>
      </c>
      <c r="AM135" s="265">
        <v>0.1</v>
      </c>
      <c r="AN135" s="265">
        <v>0.08</v>
      </c>
      <c r="AO135" s="265">
        <f t="shared" si="307"/>
        <v>8.4320000000000006E-2</v>
      </c>
      <c r="AP135" s="265">
        <f t="shared" si="308"/>
        <v>9.005376000000001E-2</v>
      </c>
      <c r="AQ135" s="265">
        <f t="shared" si="309"/>
        <v>9.4826609280000002E-2</v>
      </c>
      <c r="AR135" s="265">
        <f t="shared" si="310"/>
        <v>9.985241957183999E-2</v>
      </c>
    </row>
    <row r="136" spans="1:44" s="23" customFormat="1" ht="18.75" customHeight="1">
      <c r="A136" s="245" t="s">
        <v>354</v>
      </c>
      <c r="B136" s="245"/>
      <c r="C136" s="274"/>
      <c r="D136" s="265"/>
      <c r="E136" s="265"/>
      <c r="F136" s="265"/>
      <c r="G136" s="265"/>
      <c r="H136" s="265"/>
      <c r="I136" s="265"/>
      <c r="J136" s="265">
        <v>67.22</v>
      </c>
      <c r="K136" s="265">
        <v>56</v>
      </c>
      <c r="L136" s="293">
        <v>1.0409999999999999</v>
      </c>
      <c r="M136" s="265">
        <f t="shared" si="295"/>
        <v>58.295999999999992</v>
      </c>
      <c r="N136" s="293">
        <v>1.04</v>
      </c>
      <c r="O136" s="265">
        <f t="shared" si="296"/>
        <v>60.627839999999992</v>
      </c>
      <c r="P136" s="293">
        <v>1.038</v>
      </c>
      <c r="Q136" s="265">
        <f t="shared" si="297"/>
        <v>62.931697919999991</v>
      </c>
      <c r="R136" s="293">
        <v>1.038</v>
      </c>
      <c r="S136" s="265">
        <f t="shared" si="298"/>
        <v>65.323102440959985</v>
      </c>
      <c r="T136" s="265">
        <v>8.9600000000000009</v>
      </c>
      <c r="U136" s="265">
        <v>9.06</v>
      </c>
      <c r="V136" s="265">
        <v>9.06</v>
      </c>
      <c r="W136" s="265">
        <f t="shared" si="281"/>
        <v>9.2593200000000007</v>
      </c>
      <c r="X136" s="265">
        <f t="shared" si="311"/>
        <v>9.6296928000000008</v>
      </c>
      <c r="Y136" s="265">
        <f t="shared" si="312"/>
        <v>9.9956211264000014</v>
      </c>
      <c r="Z136" s="265">
        <f t="shared" si="313"/>
        <v>10.375454729203202</v>
      </c>
      <c r="AA136" s="265">
        <v>12</v>
      </c>
      <c r="AB136" s="265">
        <v>11</v>
      </c>
      <c r="AC136" s="265">
        <v>11</v>
      </c>
      <c r="AD136" s="265">
        <v>11</v>
      </c>
      <c r="AE136" s="265">
        <v>11</v>
      </c>
      <c r="AF136" s="265">
        <v>11</v>
      </c>
      <c r="AG136" s="278">
        <f t="shared" si="314"/>
        <v>9027.7777777777774</v>
      </c>
      <c r="AH136" s="278">
        <f t="shared" si="302"/>
        <v>9621.2121212121219</v>
      </c>
      <c r="AI136" s="278">
        <f t="shared" si="303"/>
        <v>10140.757575757576</v>
      </c>
      <c r="AJ136" s="278">
        <f t="shared" si="304"/>
        <v>10830.329090909092</v>
      </c>
      <c r="AK136" s="278">
        <f t="shared" si="305"/>
        <v>11404.336532727275</v>
      </c>
      <c r="AL136" s="278">
        <f t="shared" si="306"/>
        <v>12008.766368961817</v>
      </c>
      <c r="AM136" s="265">
        <v>1.3</v>
      </c>
      <c r="AN136" s="265">
        <v>1.27</v>
      </c>
      <c r="AO136" s="265">
        <f t="shared" si="307"/>
        <v>1.3385800000000001</v>
      </c>
      <c r="AP136" s="265">
        <f t="shared" si="308"/>
        <v>1.4296034400000002</v>
      </c>
      <c r="AQ136" s="265">
        <f t="shared" si="309"/>
        <v>1.50537242232</v>
      </c>
      <c r="AR136" s="265">
        <f t="shared" si="310"/>
        <v>1.58515716070296</v>
      </c>
    </row>
    <row r="137" spans="1:44" s="23" customFormat="1" ht="18.75" customHeight="1">
      <c r="A137" s="245" t="s">
        <v>355</v>
      </c>
      <c r="B137" s="245"/>
      <c r="C137" s="274"/>
      <c r="D137" s="265"/>
      <c r="E137" s="265"/>
      <c r="F137" s="265"/>
      <c r="G137" s="265"/>
      <c r="H137" s="265"/>
      <c r="I137" s="265"/>
      <c r="J137" s="265">
        <v>79.08</v>
      </c>
      <c r="K137" s="265">
        <v>84.6</v>
      </c>
      <c r="L137" s="293">
        <v>1.0409999999999999</v>
      </c>
      <c r="M137" s="265">
        <f t="shared" si="295"/>
        <v>88.068599999999989</v>
      </c>
      <c r="N137" s="293">
        <v>1.04</v>
      </c>
      <c r="O137" s="265">
        <f t="shared" si="296"/>
        <v>91.591343999999992</v>
      </c>
      <c r="P137" s="293">
        <v>1.038</v>
      </c>
      <c r="Q137" s="265">
        <f t="shared" si="297"/>
        <v>95.071815071999993</v>
      </c>
      <c r="R137" s="293">
        <v>1.038</v>
      </c>
      <c r="S137" s="265">
        <f t="shared" si="298"/>
        <v>98.684544044736001</v>
      </c>
      <c r="T137" s="265">
        <v>3.67</v>
      </c>
      <c r="U137" s="265">
        <v>4.3600000000000003</v>
      </c>
      <c r="V137" s="265">
        <v>4.3600000000000003</v>
      </c>
      <c r="W137" s="265">
        <f t="shared" si="281"/>
        <v>4.4559200000000008</v>
      </c>
      <c r="X137" s="265">
        <f t="shared" si="311"/>
        <v>4.6341568000000013</v>
      </c>
      <c r="Y137" s="265">
        <f t="shared" si="312"/>
        <v>4.8102547584000019</v>
      </c>
      <c r="Z137" s="265">
        <f t="shared" si="313"/>
        <v>4.9930444392192026</v>
      </c>
      <c r="AA137" s="265">
        <v>31</v>
      </c>
      <c r="AB137" s="265">
        <v>30</v>
      </c>
      <c r="AC137" s="265">
        <v>30</v>
      </c>
      <c r="AD137" s="265">
        <v>30</v>
      </c>
      <c r="AE137" s="265">
        <v>30</v>
      </c>
      <c r="AF137" s="265">
        <v>30</v>
      </c>
      <c r="AG137" s="278">
        <f t="shared" si="314"/>
        <v>17741.935483870966</v>
      </c>
      <c r="AH137" s="278">
        <f t="shared" si="302"/>
        <v>18694.444444444445</v>
      </c>
      <c r="AI137" s="278">
        <f t="shared" si="303"/>
        <v>19703.944444444445</v>
      </c>
      <c r="AJ137" s="278">
        <f t="shared" si="304"/>
        <v>21043.812666666672</v>
      </c>
      <c r="AK137" s="278">
        <f t="shared" si="305"/>
        <v>22159.134738000004</v>
      </c>
      <c r="AL137" s="278">
        <f t="shared" si="306"/>
        <v>23333.568879114002</v>
      </c>
      <c r="AM137" s="265">
        <v>6.6</v>
      </c>
      <c r="AN137" s="265">
        <v>6.73</v>
      </c>
      <c r="AO137" s="265">
        <f t="shared" si="307"/>
        <v>7.0934200000000009</v>
      </c>
      <c r="AP137" s="265">
        <f t="shared" si="308"/>
        <v>7.5757725600000017</v>
      </c>
      <c r="AQ137" s="265">
        <f t="shared" si="309"/>
        <v>7.9772885056800016</v>
      </c>
      <c r="AR137" s="265">
        <f t="shared" si="310"/>
        <v>8.4000847964810408</v>
      </c>
    </row>
    <row r="138" spans="1:44" s="23" customFormat="1" ht="18.75" customHeight="1">
      <c r="A138" s="245" t="s">
        <v>356</v>
      </c>
      <c r="B138" s="245"/>
      <c r="C138" s="274"/>
      <c r="D138" s="265"/>
      <c r="E138" s="265"/>
      <c r="F138" s="265"/>
      <c r="G138" s="265"/>
      <c r="H138" s="265"/>
      <c r="I138" s="265"/>
      <c r="J138" s="265">
        <v>15.45</v>
      </c>
      <c r="K138" s="265">
        <v>15</v>
      </c>
      <c r="L138" s="293">
        <v>1.0409999999999999</v>
      </c>
      <c r="M138" s="265">
        <f t="shared" si="295"/>
        <v>15.614999999999998</v>
      </c>
      <c r="N138" s="293">
        <v>1.04</v>
      </c>
      <c r="O138" s="265">
        <f t="shared" si="296"/>
        <v>16.239599999999999</v>
      </c>
      <c r="P138" s="293">
        <v>1.038</v>
      </c>
      <c r="Q138" s="265">
        <f t="shared" si="297"/>
        <v>16.856704799999999</v>
      </c>
      <c r="R138" s="293">
        <v>1.038</v>
      </c>
      <c r="S138" s="265">
        <f t="shared" si="298"/>
        <v>17.497259582399998</v>
      </c>
      <c r="T138" s="265">
        <v>0.28999999999999998</v>
      </c>
      <c r="U138" s="265">
        <v>1.1000000000000001</v>
      </c>
      <c r="V138" s="265">
        <v>1.1000000000000001</v>
      </c>
      <c r="W138" s="265">
        <f t="shared" si="281"/>
        <v>1.1242000000000001</v>
      </c>
      <c r="X138" s="265">
        <f t="shared" si="311"/>
        <v>1.1691680000000002</v>
      </c>
      <c r="Y138" s="265">
        <f t="shared" si="312"/>
        <v>1.2135963840000004</v>
      </c>
      <c r="Z138" s="265">
        <f t="shared" si="313"/>
        <v>1.2597130465920003</v>
      </c>
      <c r="AA138" s="265">
        <v>9</v>
      </c>
      <c r="AB138" s="265">
        <v>10</v>
      </c>
      <c r="AC138" s="265">
        <v>10</v>
      </c>
      <c r="AD138" s="265">
        <v>10</v>
      </c>
      <c r="AE138" s="265">
        <v>10</v>
      </c>
      <c r="AF138" s="265">
        <v>10</v>
      </c>
      <c r="AG138" s="278">
        <f t="shared" si="314"/>
        <v>10185.185185185186</v>
      </c>
      <c r="AH138" s="278">
        <f t="shared" si="302"/>
        <v>11083.333333333334</v>
      </c>
      <c r="AI138" s="278">
        <f t="shared" si="303"/>
        <v>11681.833333333332</v>
      </c>
      <c r="AJ138" s="278">
        <f t="shared" si="304"/>
        <v>12476.198000000002</v>
      </c>
      <c r="AK138" s="278">
        <f t="shared" si="305"/>
        <v>13137.436494</v>
      </c>
      <c r="AL138" s="278">
        <f t="shared" si="306"/>
        <v>13833.720628182</v>
      </c>
      <c r="AM138" s="265">
        <v>1.1000000000000001</v>
      </c>
      <c r="AN138" s="265">
        <v>1.33</v>
      </c>
      <c r="AO138" s="265">
        <f t="shared" si="307"/>
        <v>1.4018200000000001</v>
      </c>
      <c r="AP138" s="265">
        <f t="shared" si="308"/>
        <v>1.4971437600000002</v>
      </c>
      <c r="AQ138" s="265">
        <f t="shared" si="309"/>
        <v>1.5764923792800001</v>
      </c>
      <c r="AR138" s="265">
        <f t="shared" si="310"/>
        <v>1.66004647538184</v>
      </c>
    </row>
    <row r="139" spans="1:44" s="23" customFormat="1" ht="18.75" customHeight="1">
      <c r="A139" s="245" t="s">
        <v>357</v>
      </c>
      <c r="B139" s="245"/>
      <c r="C139" s="274"/>
      <c r="D139" s="265"/>
      <c r="E139" s="265"/>
      <c r="F139" s="265"/>
      <c r="G139" s="265"/>
      <c r="H139" s="265"/>
      <c r="I139" s="265"/>
      <c r="J139" s="265">
        <v>42.85</v>
      </c>
      <c r="K139" s="265">
        <v>23.1</v>
      </c>
      <c r="L139" s="293">
        <v>1.0409999999999999</v>
      </c>
      <c r="M139" s="265">
        <f t="shared" si="295"/>
        <v>24.0471</v>
      </c>
      <c r="N139" s="293">
        <v>1.04</v>
      </c>
      <c r="O139" s="265">
        <f t="shared" si="296"/>
        <v>25.008984000000002</v>
      </c>
      <c r="P139" s="293">
        <v>1.038</v>
      </c>
      <c r="Q139" s="265">
        <f t="shared" si="297"/>
        <v>25.959325392000004</v>
      </c>
      <c r="R139" s="293">
        <v>1.038</v>
      </c>
      <c r="S139" s="265">
        <f t="shared" si="298"/>
        <v>26.945779756896005</v>
      </c>
      <c r="T139" s="265">
        <v>-0.22</v>
      </c>
      <c r="U139" s="265">
        <v>-4.28</v>
      </c>
      <c r="V139" s="265"/>
      <c r="W139" s="265">
        <f t="shared" si="281"/>
        <v>0</v>
      </c>
      <c r="X139" s="265">
        <f t="shared" si="311"/>
        <v>0</v>
      </c>
      <c r="Y139" s="265">
        <f t="shared" si="312"/>
        <v>0</v>
      </c>
      <c r="Z139" s="265">
        <f t="shared" si="313"/>
        <v>0</v>
      </c>
      <c r="AA139" s="265">
        <v>11</v>
      </c>
      <c r="AB139" s="265">
        <v>6</v>
      </c>
      <c r="AC139" s="265">
        <v>6</v>
      </c>
      <c r="AD139" s="265">
        <v>6</v>
      </c>
      <c r="AE139" s="265">
        <v>6</v>
      </c>
      <c r="AF139" s="265">
        <v>6</v>
      </c>
      <c r="AG139" s="278">
        <f t="shared" si="314"/>
        <v>9090.9090909090901</v>
      </c>
      <c r="AH139" s="278">
        <f t="shared" si="302"/>
        <v>7361.1111111111104</v>
      </c>
      <c r="AI139" s="278">
        <f t="shared" si="303"/>
        <v>7758.6111111111104</v>
      </c>
      <c r="AJ139" s="278">
        <f t="shared" si="304"/>
        <v>8286.1966666666667</v>
      </c>
      <c r="AK139" s="278">
        <f t="shared" si="305"/>
        <v>8725.3650900000011</v>
      </c>
      <c r="AL139" s="278">
        <f t="shared" si="306"/>
        <v>9187.8094397700006</v>
      </c>
      <c r="AM139" s="265">
        <v>1.2</v>
      </c>
      <c r="AN139" s="265">
        <v>0.53</v>
      </c>
      <c r="AO139" s="265">
        <f t="shared" si="307"/>
        <v>0.55862000000000001</v>
      </c>
      <c r="AP139" s="265">
        <f t="shared" si="308"/>
        <v>0.59660616</v>
      </c>
      <c r="AQ139" s="265">
        <f t="shared" si="309"/>
        <v>0.62822628648000001</v>
      </c>
      <c r="AR139" s="265">
        <f t="shared" si="310"/>
        <v>0.66152227966344002</v>
      </c>
    </row>
    <row r="140" spans="1:44" s="23" customFormat="1" ht="18.75" customHeight="1">
      <c r="A140" s="245" t="s">
        <v>358</v>
      </c>
      <c r="B140" s="245"/>
      <c r="C140" s="274"/>
      <c r="D140" s="265"/>
      <c r="E140" s="265"/>
      <c r="F140" s="265"/>
      <c r="G140" s="265"/>
      <c r="H140" s="265"/>
      <c r="I140" s="265"/>
      <c r="J140" s="265">
        <v>28.56</v>
      </c>
      <c r="K140" s="265">
        <v>11.2</v>
      </c>
      <c r="L140" s="293">
        <v>1.0409999999999999</v>
      </c>
      <c r="M140" s="265">
        <f t="shared" si="295"/>
        <v>11.659199999999998</v>
      </c>
      <c r="N140" s="293">
        <v>1.04</v>
      </c>
      <c r="O140" s="265">
        <f t="shared" si="296"/>
        <v>12.125567999999999</v>
      </c>
      <c r="P140" s="293">
        <v>1.038</v>
      </c>
      <c r="Q140" s="265">
        <f t="shared" si="297"/>
        <v>12.586339583999999</v>
      </c>
      <c r="R140" s="293">
        <v>1.038</v>
      </c>
      <c r="S140" s="265">
        <f t="shared" si="298"/>
        <v>13.064620488192</v>
      </c>
      <c r="T140" s="265">
        <v>0.3</v>
      </c>
      <c r="U140" s="265">
        <v>0.09</v>
      </c>
      <c r="V140" s="265">
        <v>0.09</v>
      </c>
      <c r="W140" s="265">
        <f t="shared" si="281"/>
        <v>9.1979999999999992E-2</v>
      </c>
      <c r="X140" s="265">
        <f t="shared" si="311"/>
        <v>9.56592E-2</v>
      </c>
      <c r="Y140" s="265">
        <f t="shared" si="312"/>
        <v>9.9294249600000009E-2</v>
      </c>
      <c r="Z140" s="265">
        <f t="shared" si="313"/>
        <v>0.10306743108480002</v>
      </c>
      <c r="AA140" s="265">
        <v>2</v>
      </c>
      <c r="AB140" s="265">
        <v>2</v>
      </c>
      <c r="AC140" s="265">
        <v>2</v>
      </c>
      <c r="AD140" s="265">
        <v>2</v>
      </c>
      <c r="AE140" s="265">
        <v>2</v>
      </c>
      <c r="AF140" s="265">
        <v>2</v>
      </c>
      <c r="AG140" s="278">
        <f t="shared" si="314"/>
        <v>8333.3333333333339</v>
      </c>
      <c r="AH140" s="278">
        <f t="shared" si="302"/>
        <v>12500</v>
      </c>
      <c r="AI140" s="278">
        <f t="shared" si="303"/>
        <v>13175</v>
      </c>
      <c r="AJ140" s="278">
        <f t="shared" si="304"/>
        <v>14070.9</v>
      </c>
      <c r="AK140" s="278">
        <f t="shared" si="305"/>
        <v>14816.657699999998</v>
      </c>
      <c r="AL140" s="278">
        <f t="shared" si="306"/>
        <v>15601.940558099997</v>
      </c>
      <c r="AM140" s="265">
        <v>0.2</v>
      </c>
      <c r="AN140" s="265">
        <v>0.3</v>
      </c>
      <c r="AO140" s="265">
        <f t="shared" si="307"/>
        <v>0.31619999999999998</v>
      </c>
      <c r="AP140" s="265">
        <f t="shared" si="308"/>
        <v>0.33770159999999999</v>
      </c>
      <c r="AQ140" s="265">
        <f t="shared" si="309"/>
        <v>0.35559978479999999</v>
      </c>
      <c r="AR140" s="265">
        <f t="shared" si="310"/>
        <v>0.37444657339439996</v>
      </c>
    </row>
    <row r="141" spans="1:44" s="23" customFormat="1" ht="18.75" customHeight="1">
      <c r="A141" s="245" t="s">
        <v>359</v>
      </c>
      <c r="B141" s="245"/>
      <c r="C141" s="274"/>
      <c r="D141" s="265"/>
      <c r="E141" s="265"/>
      <c r="F141" s="265"/>
      <c r="G141" s="265"/>
      <c r="H141" s="265"/>
      <c r="I141" s="265"/>
      <c r="J141" s="265">
        <v>18.46</v>
      </c>
      <c r="K141" s="265">
        <v>19.3</v>
      </c>
      <c r="L141" s="293">
        <v>1.0409999999999999</v>
      </c>
      <c r="M141" s="265">
        <f t="shared" si="295"/>
        <v>20.0913</v>
      </c>
      <c r="N141" s="293">
        <v>1.04</v>
      </c>
      <c r="O141" s="265">
        <f t="shared" si="296"/>
        <v>20.894952</v>
      </c>
      <c r="P141" s="293">
        <v>1.038</v>
      </c>
      <c r="Q141" s="265">
        <f t="shared" si="297"/>
        <v>21.688960176000002</v>
      </c>
      <c r="R141" s="293">
        <v>1.038</v>
      </c>
      <c r="S141" s="265">
        <f t="shared" si="298"/>
        <v>22.513140662688002</v>
      </c>
      <c r="T141" s="265">
        <v>0.68</v>
      </c>
      <c r="U141" s="265">
        <v>0.87</v>
      </c>
      <c r="V141" s="265">
        <v>0.87</v>
      </c>
      <c r="W141" s="265">
        <f t="shared" si="281"/>
        <v>0.88914000000000004</v>
      </c>
      <c r="X141" s="265">
        <f t="shared" si="311"/>
        <v>0.92470560000000013</v>
      </c>
      <c r="Y141" s="265">
        <f t="shared" si="312"/>
        <v>0.95984441280000021</v>
      </c>
      <c r="Z141" s="265">
        <f t="shared" si="313"/>
        <v>0.99631850048640025</v>
      </c>
      <c r="AA141" s="265">
        <v>4</v>
      </c>
      <c r="AB141" s="265">
        <v>4</v>
      </c>
      <c r="AC141" s="265">
        <v>4</v>
      </c>
      <c r="AD141" s="265">
        <v>4</v>
      </c>
      <c r="AE141" s="265">
        <v>4</v>
      </c>
      <c r="AF141" s="265">
        <v>4</v>
      </c>
      <c r="AG141" s="278">
        <f t="shared" si="314"/>
        <v>6250</v>
      </c>
      <c r="AH141" s="278">
        <f t="shared" si="302"/>
        <v>9791.6666666666661</v>
      </c>
      <c r="AI141" s="278">
        <f t="shared" si="303"/>
        <v>10320.416666666666</v>
      </c>
      <c r="AJ141" s="278">
        <f t="shared" si="304"/>
        <v>11022.205</v>
      </c>
      <c r="AK141" s="278">
        <f t="shared" si="305"/>
        <v>11606.381864999998</v>
      </c>
      <c r="AL141" s="278">
        <f t="shared" si="306"/>
        <v>12221.520103844996</v>
      </c>
      <c r="AM141" s="265">
        <v>0.3</v>
      </c>
      <c r="AN141" s="265">
        <v>0.47</v>
      </c>
      <c r="AO141" s="265">
        <f t="shared" si="307"/>
        <v>0.49537999999999999</v>
      </c>
      <c r="AP141" s="265">
        <f t="shared" si="308"/>
        <v>0.52906584000000001</v>
      </c>
      <c r="AQ141" s="265">
        <f t="shared" si="309"/>
        <v>0.55710632951999994</v>
      </c>
      <c r="AR141" s="265">
        <f t="shared" si="310"/>
        <v>0.58663296498455986</v>
      </c>
    </row>
    <row r="142" spans="1:44" s="23" customFormat="1" ht="18.75" customHeight="1">
      <c r="A142" s="245" t="s">
        <v>360</v>
      </c>
      <c r="B142" s="245"/>
      <c r="C142" s="274"/>
      <c r="D142" s="265"/>
      <c r="E142" s="265"/>
      <c r="F142" s="265"/>
      <c r="G142" s="265"/>
      <c r="H142" s="265"/>
      <c r="I142" s="265"/>
      <c r="J142" s="265">
        <v>54.89</v>
      </c>
      <c r="K142" s="265">
        <v>47</v>
      </c>
      <c r="L142" s="293">
        <v>1.0409999999999999</v>
      </c>
      <c r="M142" s="265">
        <f t="shared" si="295"/>
        <v>48.927</v>
      </c>
      <c r="N142" s="293">
        <v>1.04</v>
      </c>
      <c r="O142" s="265">
        <f t="shared" si="296"/>
        <v>50.884080000000004</v>
      </c>
      <c r="P142" s="293">
        <v>1.038</v>
      </c>
      <c r="Q142" s="265">
        <f t="shared" si="297"/>
        <v>52.817675040000005</v>
      </c>
      <c r="R142" s="293">
        <v>1.038</v>
      </c>
      <c r="S142" s="265">
        <f t="shared" si="298"/>
        <v>54.824746691520005</v>
      </c>
      <c r="T142" s="265">
        <v>3.49</v>
      </c>
      <c r="U142" s="265">
        <v>1.47</v>
      </c>
      <c r="V142" s="265">
        <v>1.47</v>
      </c>
      <c r="W142" s="265">
        <f t="shared" si="281"/>
        <v>1.50234</v>
      </c>
      <c r="X142" s="265">
        <f t="shared" si="311"/>
        <v>1.5624336000000001</v>
      </c>
      <c r="Y142" s="265">
        <f t="shared" si="312"/>
        <v>1.6218060768000002</v>
      </c>
      <c r="Z142" s="265">
        <f t="shared" si="313"/>
        <v>1.6834347077184002</v>
      </c>
      <c r="AA142" s="265">
        <v>14</v>
      </c>
      <c r="AB142" s="265">
        <v>11</v>
      </c>
      <c r="AC142" s="265">
        <v>11</v>
      </c>
      <c r="AD142" s="265">
        <v>11</v>
      </c>
      <c r="AE142" s="265">
        <v>11</v>
      </c>
      <c r="AF142" s="265">
        <v>11</v>
      </c>
      <c r="AG142" s="278">
        <f t="shared" si="314"/>
        <v>8928.5714285714294</v>
      </c>
      <c r="AH142" s="278">
        <f t="shared" si="302"/>
        <v>9015.1515151515141</v>
      </c>
      <c r="AI142" s="278">
        <f t="shared" si="303"/>
        <v>9501.9696969696979</v>
      </c>
      <c r="AJ142" s="278">
        <f t="shared" si="304"/>
        <v>10148.103636363636</v>
      </c>
      <c r="AK142" s="278">
        <f t="shared" si="305"/>
        <v>10685.953129090909</v>
      </c>
      <c r="AL142" s="278">
        <f t="shared" si="306"/>
        <v>11252.308644932726</v>
      </c>
      <c r="AM142" s="265">
        <v>1.5</v>
      </c>
      <c r="AN142" s="265">
        <v>1.19</v>
      </c>
      <c r="AO142" s="265">
        <f t="shared" si="307"/>
        <v>1.2542599999999999</v>
      </c>
      <c r="AP142" s="265">
        <f t="shared" si="308"/>
        <v>1.33954968</v>
      </c>
      <c r="AQ142" s="265">
        <f t="shared" si="309"/>
        <v>1.4105458130399999</v>
      </c>
      <c r="AR142" s="265">
        <f t="shared" si="310"/>
        <v>1.4853047411311198</v>
      </c>
    </row>
    <row r="143" spans="1:44" s="23" customFormat="1" ht="18.75" customHeight="1">
      <c r="A143" s="245" t="s">
        <v>361</v>
      </c>
      <c r="B143" s="245" t="s">
        <v>453</v>
      </c>
      <c r="C143" s="274"/>
      <c r="D143" s="265"/>
      <c r="E143" s="265"/>
      <c r="F143" s="265"/>
      <c r="G143" s="265"/>
      <c r="H143" s="265"/>
      <c r="I143" s="265"/>
      <c r="J143" s="265">
        <v>0.24</v>
      </c>
      <c r="K143" s="265">
        <v>0</v>
      </c>
      <c r="L143" s="293">
        <v>1.0409999999999999</v>
      </c>
      <c r="M143" s="265">
        <f t="shared" si="295"/>
        <v>0</v>
      </c>
      <c r="N143" s="293">
        <v>1.04</v>
      </c>
      <c r="O143" s="265">
        <f t="shared" si="296"/>
        <v>0</v>
      </c>
      <c r="P143" s="293">
        <v>1.038</v>
      </c>
      <c r="Q143" s="265">
        <f t="shared" si="297"/>
        <v>0</v>
      </c>
      <c r="R143" s="293">
        <v>1.038</v>
      </c>
      <c r="S143" s="265">
        <f t="shared" si="298"/>
        <v>0</v>
      </c>
      <c r="T143" s="265">
        <v>0.03</v>
      </c>
      <c r="U143" s="265">
        <v>0</v>
      </c>
      <c r="V143" s="265">
        <v>0</v>
      </c>
      <c r="W143" s="265">
        <f t="shared" si="281"/>
        <v>0</v>
      </c>
      <c r="X143" s="265">
        <f t="shared" si="311"/>
        <v>0</v>
      </c>
      <c r="Y143" s="265">
        <f t="shared" si="312"/>
        <v>0</v>
      </c>
      <c r="Z143" s="265">
        <f t="shared" si="313"/>
        <v>0</v>
      </c>
      <c r="AA143" s="265">
        <v>2</v>
      </c>
      <c r="AB143" s="265"/>
      <c r="AC143" s="265"/>
      <c r="AD143" s="265"/>
      <c r="AE143" s="265"/>
      <c r="AF143" s="265"/>
      <c r="AG143" s="278">
        <f t="shared" si="314"/>
        <v>4166.666666666667</v>
      </c>
      <c r="AH143" s="278"/>
      <c r="AI143" s="278"/>
      <c r="AJ143" s="278"/>
      <c r="AK143" s="278"/>
      <c r="AL143" s="278"/>
      <c r="AM143" s="265">
        <v>0.1</v>
      </c>
      <c r="AN143" s="265"/>
      <c r="AO143" s="265">
        <f t="shared" si="307"/>
        <v>0</v>
      </c>
      <c r="AP143" s="265">
        <f t="shared" si="308"/>
        <v>0</v>
      </c>
      <c r="AQ143" s="265">
        <f t="shared" si="309"/>
        <v>0</v>
      </c>
      <c r="AR143" s="265">
        <f t="shared" si="310"/>
        <v>0</v>
      </c>
    </row>
    <row r="144" spans="1:44" s="23" customFormat="1" ht="18.75" customHeight="1">
      <c r="A144" s="245" t="s">
        <v>362</v>
      </c>
      <c r="B144" s="245" t="s">
        <v>437</v>
      </c>
      <c r="C144" s="274"/>
      <c r="D144" s="265"/>
      <c r="E144" s="265"/>
      <c r="F144" s="265"/>
      <c r="G144" s="265"/>
      <c r="H144" s="265"/>
      <c r="I144" s="265"/>
      <c r="J144" s="265">
        <v>21.9</v>
      </c>
      <c r="K144" s="265">
        <v>0</v>
      </c>
      <c r="L144" s="293">
        <v>1.0409999999999999</v>
      </c>
      <c r="M144" s="265">
        <f t="shared" si="295"/>
        <v>0</v>
      </c>
      <c r="N144" s="293">
        <v>1.04</v>
      </c>
      <c r="O144" s="265">
        <f t="shared" si="296"/>
        <v>0</v>
      </c>
      <c r="P144" s="293">
        <v>1.038</v>
      </c>
      <c r="Q144" s="265">
        <f t="shared" si="297"/>
        <v>0</v>
      </c>
      <c r="R144" s="293">
        <v>1.038</v>
      </c>
      <c r="S144" s="265">
        <f t="shared" si="298"/>
        <v>0</v>
      </c>
      <c r="T144" s="265">
        <v>2.5299999999999998</v>
      </c>
      <c r="U144" s="265">
        <v>0</v>
      </c>
      <c r="V144" s="265">
        <v>0</v>
      </c>
      <c r="W144" s="265">
        <f t="shared" si="281"/>
        <v>0</v>
      </c>
      <c r="X144" s="265">
        <f t="shared" si="311"/>
        <v>0</v>
      </c>
      <c r="Y144" s="265">
        <f t="shared" si="312"/>
        <v>0</v>
      </c>
      <c r="Z144" s="265">
        <f t="shared" si="313"/>
        <v>0</v>
      </c>
      <c r="AA144" s="265">
        <v>10</v>
      </c>
      <c r="AB144" s="265"/>
      <c r="AC144" s="265"/>
      <c r="AD144" s="265"/>
      <c r="AE144" s="265"/>
      <c r="AF144" s="265"/>
      <c r="AG144" s="278">
        <f t="shared" si="314"/>
        <v>11666.666666666668</v>
      </c>
      <c r="AH144" s="278"/>
      <c r="AI144" s="278"/>
      <c r="AJ144" s="278"/>
      <c r="AK144" s="278"/>
      <c r="AL144" s="278"/>
      <c r="AM144" s="265">
        <v>1.4</v>
      </c>
      <c r="AN144" s="265"/>
      <c r="AO144" s="265">
        <f t="shared" si="307"/>
        <v>0</v>
      </c>
      <c r="AP144" s="265">
        <f t="shared" si="308"/>
        <v>0</v>
      </c>
      <c r="AQ144" s="265">
        <f t="shared" si="309"/>
        <v>0</v>
      </c>
      <c r="AR144" s="265">
        <f t="shared" si="310"/>
        <v>0</v>
      </c>
    </row>
    <row r="145" spans="1:44" s="23" customFormat="1" ht="18.75" customHeight="1">
      <c r="A145" s="245" t="s">
        <v>363</v>
      </c>
      <c r="B145" s="245" t="s">
        <v>453</v>
      </c>
      <c r="C145" s="274"/>
      <c r="D145" s="265"/>
      <c r="E145" s="265"/>
      <c r="F145" s="265"/>
      <c r="G145" s="265"/>
      <c r="H145" s="265"/>
      <c r="I145" s="265"/>
      <c r="J145" s="265">
        <v>10.48</v>
      </c>
      <c r="K145" s="265">
        <v>0</v>
      </c>
      <c r="L145" s="293">
        <v>1.0409999999999999</v>
      </c>
      <c r="M145" s="265">
        <f t="shared" si="295"/>
        <v>0</v>
      </c>
      <c r="N145" s="293">
        <v>1.04</v>
      </c>
      <c r="O145" s="265">
        <f t="shared" si="296"/>
        <v>0</v>
      </c>
      <c r="P145" s="293">
        <v>1.038</v>
      </c>
      <c r="Q145" s="265">
        <f t="shared" si="297"/>
        <v>0</v>
      </c>
      <c r="R145" s="293">
        <v>1.038</v>
      </c>
      <c r="S145" s="265">
        <f t="shared" si="298"/>
        <v>0</v>
      </c>
      <c r="T145" s="265">
        <v>0.37</v>
      </c>
      <c r="U145" s="265">
        <v>0</v>
      </c>
      <c r="V145" s="265">
        <v>0</v>
      </c>
      <c r="W145" s="265">
        <f t="shared" si="281"/>
        <v>0</v>
      </c>
      <c r="X145" s="265">
        <f t="shared" si="311"/>
        <v>0</v>
      </c>
      <c r="Y145" s="265">
        <f t="shared" si="312"/>
        <v>0</v>
      </c>
      <c r="Z145" s="265">
        <f t="shared" si="313"/>
        <v>0</v>
      </c>
      <c r="AA145" s="265">
        <v>3</v>
      </c>
      <c r="AB145" s="265"/>
      <c r="AC145" s="265"/>
      <c r="AD145" s="265"/>
      <c r="AE145" s="265"/>
      <c r="AF145" s="265"/>
      <c r="AG145" s="278">
        <f t="shared" si="314"/>
        <v>8333.3333333333339</v>
      </c>
      <c r="AH145" s="278"/>
      <c r="AI145" s="278"/>
      <c r="AJ145" s="278"/>
      <c r="AK145" s="278"/>
      <c r="AL145" s="278"/>
      <c r="AM145" s="265">
        <v>0.3</v>
      </c>
      <c r="AN145" s="265"/>
      <c r="AO145" s="265">
        <f t="shared" si="307"/>
        <v>0</v>
      </c>
      <c r="AP145" s="265">
        <f t="shared" si="308"/>
        <v>0</v>
      </c>
      <c r="AQ145" s="265">
        <f t="shared" si="309"/>
        <v>0</v>
      </c>
      <c r="AR145" s="265">
        <f t="shared" si="310"/>
        <v>0</v>
      </c>
    </row>
    <row r="146" spans="1:44" s="23" customFormat="1" ht="18.75" customHeight="1">
      <c r="A146" s="245" t="s">
        <v>364</v>
      </c>
      <c r="B146" s="245"/>
      <c r="C146" s="274"/>
      <c r="D146" s="265"/>
      <c r="E146" s="265"/>
      <c r="F146" s="265"/>
      <c r="G146" s="265"/>
      <c r="H146" s="265"/>
      <c r="I146" s="265"/>
      <c r="J146" s="265">
        <v>11.94</v>
      </c>
      <c r="K146" s="265">
        <v>7.1</v>
      </c>
      <c r="L146" s="293">
        <v>1.0409999999999999</v>
      </c>
      <c r="M146" s="265">
        <f t="shared" si="295"/>
        <v>7.3910999999999989</v>
      </c>
      <c r="N146" s="293">
        <v>1.04</v>
      </c>
      <c r="O146" s="265">
        <f t="shared" si="296"/>
        <v>7.6867439999999991</v>
      </c>
      <c r="P146" s="293">
        <v>1.038</v>
      </c>
      <c r="Q146" s="265">
        <f t="shared" si="297"/>
        <v>7.9788402719999993</v>
      </c>
      <c r="R146" s="293">
        <v>1.038</v>
      </c>
      <c r="S146" s="265">
        <f t="shared" si="298"/>
        <v>8.2820362023360001</v>
      </c>
      <c r="T146" s="265">
        <v>1.47</v>
      </c>
      <c r="U146" s="265">
        <v>0.7</v>
      </c>
      <c r="V146" s="265">
        <v>0.7</v>
      </c>
      <c r="W146" s="265">
        <f t="shared" si="281"/>
        <v>0.71539999999999992</v>
      </c>
      <c r="X146" s="265">
        <f t="shared" si="311"/>
        <v>0.7440159999999999</v>
      </c>
      <c r="Y146" s="265">
        <f t="shared" si="312"/>
        <v>0.77228860799999988</v>
      </c>
      <c r="Z146" s="265">
        <f t="shared" si="313"/>
        <v>0.80163557510399985</v>
      </c>
      <c r="AA146" s="265">
        <v>6</v>
      </c>
      <c r="AB146" s="265">
        <v>6</v>
      </c>
      <c r="AC146" s="265">
        <v>6</v>
      </c>
      <c r="AD146" s="265">
        <v>6</v>
      </c>
      <c r="AE146" s="265">
        <v>6</v>
      </c>
      <c r="AF146" s="265">
        <v>6</v>
      </c>
      <c r="AG146" s="278">
        <f t="shared" si="314"/>
        <v>6944.4444444444443</v>
      </c>
      <c r="AH146" s="278">
        <f t="shared" si="302"/>
        <v>7361.1111111111104</v>
      </c>
      <c r="AI146" s="278">
        <f t="shared" si="303"/>
        <v>7758.6111111111104</v>
      </c>
      <c r="AJ146" s="278">
        <f t="shared" si="304"/>
        <v>8286.1966666666667</v>
      </c>
      <c r="AK146" s="278">
        <f t="shared" si="305"/>
        <v>8725.3650900000011</v>
      </c>
      <c r="AL146" s="278">
        <f t="shared" si="306"/>
        <v>9187.8094397700006</v>
      </c>
      <c r="AM146" s="265">
        <v>0.5</v>
      </c>
      <c r="AN146" s="265">
        <v>0.53</v>
      </c>
      <c r="AO146" s="265">
        <f t="shared" si="307"/>
        <v>0.55862000000000001</v>
      </c>
      <c r="AP146" s="265">
        <f t="shared" si="308"/>
        <v>0.59660616</v>
      </c>
      <c r="AQ146" s="265">
        <f t="shared" si="309"/>
        <v>0.62822628648000001</v>
      </c>
      <c r="AR146" s="265">
        <f t="shared" si="310"/>
        <v>0.66152227966344002</v>
      </c>
    </row>
    <row r="147" spans="1:44" s="23" customFormat="1" ht="18.75" customHeight="1">
      <c r="A147" s="245" t="s">
        <v>365</v>
      </c>
      <c r="B147" s="245"/>
      <c r="C147" s="274"/>
      <c r="D147" s="265"/>
      <c r="E147" s="265"/>
      <c r="F147" s="265"/>
      <c r="G147" s="265"/>
      <c r="H147" s="265"/>
      <c r="I147" s="265"/>
      <c r="J147" s="265">
        <v>0.9</v>
      </c>
      <c r="K147" s="265">
        <v>1</v>
      </c>
      <c r="L147" s="293">
        <v>1.0409999999999999</v>
      </c>
      <c r="M147" s="265">
        <f t="shared" si="295"/>
        <v>1.0409999999999999</v>
      </c>
      <c r="N147" s="293">
        <v>1.04</v>
      </c>
      <c r="O147" s="265">
        <f t="shared" si="296"/>
        <v>1.08264</v>
      </c>
      <c r="P147" s="293">
        <v>1.038</v>
      </c>
      <c r="Q147" s="265">
        <f t="shared" si="297"/>
        <v>1.1237803200000001</v>
      </c>
      <c r="R147" s="293">
        <v>1.038</v>
      </c>
      <c r="S147" s="265">
        <f t="shared" si="298"/>
        <v>1.16648397216</v>
      </c>
      <c r="T147" s="265">
        <v>0.28999999999999998</v>
      </c>
      <c r="U147" s="265">
        <v>0.26</v>
      </c>
      <c r="V147" s="265">
        <v>0.26</v>
      </c>
      <c r="W147" s="265">
        <f t="shared" si="281"/>
        <v>0.26572000000000001</v>
      </c>
      <c r="X147" s="265">
        <f t="shared" si="311"/>
        <v>0.27634880000000001</v>
      </c>
      <c r="Y147" s="265">
        <f t="shared" si="312"/>
        <v>0.2868500544</v>
      </c>
      <c r="Z147" s="265">
        <f t="shared" si="313"/>
        <v>0.29775035646719999</v>
      </c>
      <c r="AA147" s="265">
        <v>2</v>
      </c>
      <c r="AB147" s="265">
        <v>2</v>
      </c>
      <c r="AC147" s="265">
        <v>2</v>
      </c>
      <c r="AD147" s="265">
        <v>2</v>
      </c>
      <c r="AE147" s="265">
        <v>2</v>
      </c>
      <c r="AF147" s="265">
        <v>2</v>
      </c>
      <c r="AG147" s="278">
        <f t="shared" si="314"/>
        <v>8333.3333333333339</v>
      </c>
      <c r="AH147" s="278">
        <f t="shared" si="302"/>
        <v>12916.666666666666</v>
      </c>
      <c r="AI147" s="278">
        <f t="shared" si="303"/>
        <v>13614.16666666667</v>
      </c>
      <c r="AJ147" s="278">
        <f t="shared" si="304"/>
        <v>14539.930000000002</v>
      </c>
      <c r="AK147" s="278">
        <f t="shared" si="305"/>
        <v>15310.546290000004</v>
      </c>
      <c r="AL147" s="278">
        <f t="shared" si="306"/>
        <v>16122.005243370002</v>
      </c>
      <c r="AM147" s="265">
        <v>0.2</v>
      </c>
      <c r="AN147" s="265">
        <v>0.31</v>
      </c>
      <c r="AO147" s="265">
        <f t="shared" si="307"/>
        <v>0.32674000000000003</v>
      </c>
      <c r="AP147" s="265">
        <f t="shared" si="308"/>
        <v>0.34895832000000004</v>
      </c>
      <c r="AQ147" s="265">
        <f t="shared" si="309"/>
        <v>0.36745311096000005</v>
      </c>
      <c r="AR147" s="265">
        <f t="shared" si="310"/>
        <v>0.38692812584088004</v>
      </c>
    </row>
    <row r="148" spans="1:44" s="23" customFormat="1" ht="18.75" customHeight="1">
      <c r="A148" s="245" t="s">
        <v>366</v>
      </c>
      <c r="B148" s="245"/>
      <c r="C148" s="274"/>
      <c r="D148" s="265"/>
      <c r="E148" s="265"/>
      <c r="F148" s="265"/>
      <c r="G148" s="265"/>
      <c r="H148" s="265"/>
      <c r="I148" s="265"/>
      <c r="J148" s="265">
        <v>3.08</v>
      </c>
      <c r="K148" s="265">
        <v>4.5999999999999996</v>
      </c>
      <c r="L148" s="293">
        <v>1.0409999999999999</v>
      </c>
      <c r="M148" s="265">
        <f t="shared" si="295"/>
        <v>4.7885999999999989</v>
      </c>
      <c r="N148" s="293">
        <v>1.04</v>
      </c>
      <c r="O148" s="265">
        <f t="shared" si="296"/>
        <v>4.9801439999999992</v>
      </c>
      <c r="P148" s="293">
        <v>1.038</v>
      </c>
      <c r="Q148" s="265">
        <f t="shared" si="297"/>
        <v>5.1693894719999998</v>
      </c>
      <c r="R148" s="293">
        <v>1.038</v>
      </c>
      <c r="S148" s="265">
        <f t="shared" si="298"/>
        <v>5.3658262719360001</v>
      </c>
      <c r="T148" s="265">
        <v>0.26</v>
      </c>
      <c r="U148" s="265">
        <v>0.3</v>
      </c>
      <c r="V148" s="265">
        <v>0.3</v>
      </c>
      <c r="W148" s="265">
        <f t="shared" si="281"/>
        <v>0.30659999999999998</v>
      </c>
      <c r="X148" s="265">
        <f t="shared" si="311"/>
        <v>0.31886399999999998</v>
      </c>
      <c r="Y148" s="265">
        <f t="shared" si="312"/>
        <v>0.330980832</v>
      </c>
      <c r="Z148" s="265">
        <f t="shared" si="313"/>
        <v>0.34355810361600003</v>
      </c>
      <c r="AA148" s="265">
        <v>2</v>
      </c>
      <c r="AB148" s="265">
        <v>2</v>
      </c>
      <c r="AC148" s="265">
        <v>2</v>
      </c>
      <c r="AD148" s="265">
        <v>2</v>
      </c>
      <c r="AE148" s="265">
        <v>2</v>
      </c>
      <c r="AF148" s="265">
        <v>2</v>
      </c>
      <c r="AG148" s="278">
        <f t="shared" si="314"/>
        <v>20833.333333333332</v>
      </c>
      <c r="AH148" s="278">
        <f t="shared" si="302"/>
        <v>11666.666666666666</v>
      </c>
      <c r="AI148" s="278">
        <f t="shared" si="303"/>
        <v>12296.66666666667</v>
      </c>
      <c r="AJ148" s="278">
        <f t="shared" si="304"/>
        <v>13132.840000000002</v>
      </c>
      <c r="AK148" s="278">
        <f t="shared" si="305"/>
        <v>13828.880520000001</v>
      </c>
      <c r="AL148" s="278">
        <f t="shared" si="306"/>
        <v>14561.811187560001</v>
      </c>
      <c r="AM148" s="265">
        <v>0.5</v>
      </c>
      <c r="AN148" s="265">
        <v>0.28000000000000003</v>
      </c>
      <c r="AO148" s="265">
        <f t="shared" si="307"/>
        <v>0.29512000000000005</v>
      </c>
      <c r="AP148" s="265">
        <f t="shared" si="308"/>
        <v>0.31518816000000005</v>
      </c>
      <c r="AQ148" s="265">
        <f t="shared" si="309"/>
        <v>0.33189313248000002</v>
      </c>
      <c r="AR148" s="265">
        <f t="shared" si="310"/>
        <v>0.34948346850144002</v>
      </c>
    </row>
    <row r="149" spans="1:44" s="23" customFormat="1" ht="18.75" customHeight="1">
      <c r="A149" s="245" t="s">
        <v>443</v>
      </c>
      <c r="B149" s="245" t="s">
        <v>437</v>
      </c>
      <c r="C149" s="274"/>
      <c r="D149" s="265"/>
      <c r="E149" s="265"/>
      <c r="F149" s="265"/>
      <c r="G149" s="265"/>
      <c r="H149" s="265"/>
      <c r="I149" s="265"/>
      <c r="J149" s="265">
        <v>0</v>
      </c>
      <c r="K149" s="265">
        <v>0</v>
      </c>
      <c r="L149" s="293">
        <v>1.0409999999999999</v>
      </c>
      <c r="M149" s="265">
        <f t="shared" si="295"/>
        <v>0</v>
      </c>
      <c r="N149" s="293">
        <v>1.04</v>
      </c>
      <c r="O149" s="265">
        <f t="shared" si="296"/>
        <v>0</v>
      </c>
      <c r="P149" s="293">
        <v>1.038</v>
      </c>
      <c r="Q149" s="265">
        <f t="shared" si="297"/>
        <v>0</v>
      </c>
      <c r="R149" s="293">
        <v>1.038</v>
      </c>
      <c r="S149" s="265">
        <f t="shared" si="298"/>
        <v>0</v>
      </c>
      <c r="T149" s="265">
        <v>0</v>
      </c>
      <c r="U149" s="265">
        <v>0</v>
      </c>
      <c r="V149" s="265">
        <v>0</v>
      </c>
      <c r="W149" s="265">
        <f t="shared" si="281"/>
        <v>0</v>
      </c>
      <c r="X149" s="265">
        <f t="shared" si="311"/>
        <v>0</v>
      </c>
      <c r="Y149" s="265">
        <f t="shared" si="312"/>
        <v>0</v>
      </c>
      <c r="Z149" s="265">
        <f t="shared" si="313"/>
        <v>0</v>
      </c>
      <c r="AA149" s="265"/>
      <c r="AB149" s="265">
        <v>0</v>
      </c>
      <c r="AC149" s="265">
        <v>0</v>
      </c>
      <c r="AD149" s="265">
        <v>0</v>
      </c>
      <c r="AE149" s="265">
        <v>0</v>
      </c>
      <c r="AF149" s="265">
        <v>0</v>
      </c>
      <c r="AG149" s="278"/>
      <c r="AH149" s="278"/>
      <c r="AI149" s="278"/>
      <c r="AJ149" s="278"/>
      <c r="AK149" s="278"/>
      <c r="AL149" s="278"/>
      <c r="AM149" s="265"/>
      <c r="AN149" s="265">
        <v>0</v>
      </c>
      <c r="AO149" s="265">
        <f t="shared" si="307"/>
        <v>0</v>
      </c>
      <c r="AP149" s="265">
        <f t="shared" si="308"/>
        <v>0</v>
      </c>
      <c r="AQ149" s="265">
        <f t="shared" si="309"/>
        <v>0</v>
      </c>
      <c r="AR149" s="265">
        <f t="shared" si="310"/>
        <v>0</v>
      </c>
    </row>
    <row r="150" spans="1:44" s="23" customFormat="1" ht="18.75" customHeight="1">
      <c r="A150" s="245" t="s">
        <v>367</v>
      </c>
      <c r="B150" s="245"/>
      <c r="C150" s="274"/>
      <c r="D150" s="265"/>
      <c r="E150" s="265"/>
      <c r="F150" s="265"/>
      <c r="G150" s="265"/>
      <c r="H150" s="265"/>
      <c r="I150" s="265"/>
      <c r="J150" s="265">
        <v>178.98</v>
      </c>
      <c r="K150" s="265">
        <v>191.6</v>
      </c>
      <c r="L150" s="293">
        <v>1.0409999999999999</v>
      </c>
      <c r="M150" s="265">
        <f t="shared" si="295"/>
        <v>199.45559999999998</v>
      </c>
      <c r="N150" s="293">
        <v>1.04</v>
      </c>
      <c r="O150" s="265">
        <f t="shared" si="296"/>
        <v>207.43382399999999</v>
      </c>
      <c r="P150" s="293">
        <v>1.038</v>
      </c>
      <c r="Q150" s="265">
        <f t="shared" si="297"/>
        <v>215.31630931199999</v>
      </c>
      <c r="R150" s="293">
        <v>1.038</v>
      </c>
      <c r="S150" s="265">
        <f t="shared" si="298"/>
        <v>223.49832906585598</v>
      </c>
      <c r="T150" s="265">
        <v>6.44</v>
      </c>
      <c r="U150" s="265">
        <v>7.6</v>
      </c>
      <c r="V150" s="265">
        <v>7.6</v>
      </c>
      <c r="W150" s="265">
        <f t="shared" si="281"/>
        <v>7.7671999999999999</v>
      </c>
      <c r="X150" s="265">
        <f t="shared" si="311"/>
        <v>8.0778879999999997</v>
      </c>
      <c r="Y150" s="265">
        <f t="shared" si="312"/>
        <v>8.384847744</v>
      </c>
      <c r="Z150" s="265">
        <f t="shared" si="313"/>
        <v>8.7034719582720008</v>
      </c>
      <c r="AA150" s="265">
        <v>86</v>
      </c>
      <c r="AB150" s="265">
        <v>84</v>
      </c>
      <c r="AC150" s="265">
        <v>84</v>
      </c>
      <c r="AD150" s="265">
        <v>84</v>
      </c>
      <c r="AE150" s="265">
        <v>84</v>
      </c>
      <c r="AF150" s="265">
        <v>84</v>
      </c>
      <c r="AG150" s="278">
        <f t="shared" si="314"/>
        <v>15406.976744186046</v>
      </c>
      <c r="AH150" s="278">
        <f t="shared" si="302"/>
        <v>15773.809523809525</v>
      </c>
      <c r="AI150" s="278">
        <f t="shared" si="303"/>
        <v>16625.59523809524</v>
      </c>
      <c r="AJ150" s="278">
        <f t="shared" si="304"/>
        <v>17756.13571428572</v>
      </c>
      <c r="AK150" s="278">
        <f t="shared" si="305"/>
        <v>18697.21090714286</v>
      </c>
      <c r="AL150" s="278">
        <f t="shared" si="306"/>
        <v>19688.163085221433</v>
      </c>
      <c r="AM150" s="265">
        <v>15.9</v>
      </c>
      <c r="AN150" s="265">
        <v>15.9</v>
      </c>
      <c r="AO150" s="265">
        <f t="shared" si="307"/>
        <v>16.758600000000001</v>
      </c>
      <c r="AP150" s="265">
        <f t="shared" si="308"/>
        <v>17.898184800000003</v>
      </c>
      <c r="AQ150" s="265">
        <f t="shared" si="309"/>
        <v>18.846788594400003</v>
      </c>
      <c r="AR150" s="265">
        <f t="shared" si="310"/>
        <v>19.845668389903203</v>
      </c>
    </row>
    <row r="151" spans="1:44" s="23" customFormat="1" ht="18.75" customHeight="1">
      <c r="A151" s="245" t="s">
        <v>368</v>
      </c>
      <c r="B151" s="245" t="s">
        <v>440</v>
      </c>
      <c r="C151" s="274"/>
      <c r="D151" s="265"/>
      <c r="E151" s="265"/>
      <c r="F151" s="265"/>
      <c r="G151" s="265"/>
      <c r="H151" s="265"/>
      <c r="I151" s="265"/>
      <c r="J151" s="265"/>
      <c r="K151" s="265">
        <v>8.5</v>
      </c>
      <c r="L151" s="293">
        <v>1.0409999999999999</v>
      </c>
      <c r="M151" s="265">
        <f t="shared" si="295"/>
        <v>8.8484999999999996</v>
      </c>
      <c r="N151" s="293">
        <v>1.04</v>
      </c>
      <c r="O151" s="265">
        <f t="shared" si="296"/>
        <v>9.2024399999999993</v>
      </c>
      <c r="P151" s="293">
        <v>1.038</v>
      </c>
      <c r="Q151" s="265">
        <f t="shared" si="297"/>
        <v>9.5521327199999995</v>
      </c>
      <c r="R151" s="293">
        <v>1.038</v>
      </c>
      <c r="S151" s="265">
        <f t="shared" si="298"/>
        <v>9.9151137633599991</v>
      </c>
      <c r="T151" s="265"/>
      <c r="U151" s="265">
        <v>0.5</v>
      </c>
      <c r="V151" s="265">
        <v>0.5</v>
      </c>
      <c r="W151" s="265">
        <f t="shared" si="281"/>
        <v>0.51100000000000001</v>
      </c>
      <c r="X151" s="265">
        <f t="shared" si="311"/>
        <v>0.53144000000000002</v>
      </c>
      <c r="Y151" s="265">
        <f t="shared" si="312"/>
        <v>0.55163472000000002</v>
      </c>
      <c r="Z151" s="265">
        <f t="shared" si="313"/>
        <v>0.57259683936000005</v>
      </c>
      <c r="AA151" s="265"/>
      <c r="AB151" s="265">
        <v>4</v>
      </c>
      <c r="AC151" s="265">
        <v>4</v>
      </c>
      <c r="AD151" s="265">
        <v>4</v>
      </c>
      <c r="AE151" s="265">
        <v>4</v>
      </c>
      <c r="AF151" s="265">
        <v>4</v>
      </c>
      <c r="AG151" s="278"/>
      <c r="AH151" s="278">
        <f t="shared" si="302"/>
        <v>3125</v>
      </c>
      <c r="AI151" s="278">
        <f t="shared" si="303"/>
        <v>3293.75</v>
      </c>
      <c r="AJ151" s="278">
        <f t="shared" si="304"/>
        <v>3517.7249999999999</v>
      </c>
      <c r="AK151" s="278">
        <f t="shared" si="305"/>
        <v>3704.1644249999995</v>
      </c>
      <c r="AL151" s="278">
        <f t="shared" si="306"/>
        <v>3900.4851395249993</v>
      </c>
      <c r="AM151" s="265"/>
      <c r="AN151" s="265">
        <v>0.15</v>
      </c>
      <c r="AO151" s="265">
        <f t="shared" si="307"/>
        <v>0.15809999999999999</v>
      </c>
      <c r="AP151" s="265">
        <f t="shared" si="308"/>
        <v>0.1688508</v>
      </c>
      <c r="AQ151" s="265">
        <f t="shared" si="309"/>
        <v>0.17779989239999999</v>
      </c>
      <c r="AR151" s="265">
        <f t="shared" si="310"/>
        <v>0.18722328669719998</v>
      </c>
    </row>
    <row r="152" spans="1:44" s="23" customFormat="1" ht="18.75" customHeight="1">
      <c r="A152" s="245" t="s">
        <v>369</v>
      </c>
      <c r="B152" s="245"/>
      <c r="C152" s="274"/>
      <c r="D152" s="265"/>
      <c r="E152" s="265"/>
      <c r="F152" s="265"/>
      <c r="G152" s="265"/>
      <c r="H152" s="265"/>
      <c r="I152" s="265"/>
      <c r="J152" s="265"/>
      <c r="K152" s="265">
        <v>0.14000000000000001</v>
      </c>
      <c r="L152" s="293">
        <v>1.0409999999999999</v>
      </c>
      <c r="M152" s="265">
        <f t="shared" si="295"/>
        <v>0.14574000000000001</v>
      </c>
      <c r="N152" s="293">
        <v>1.04</v>
      </c>
      <c r="O152" s="265">
        <f t="shared" si="296"/>
        <v>0.15156960000000003</v>
      </c>
      <c r="P152" s="293">
        <v>1.038</v>
      </c>
      <c r="Q152" s="265">
        <f t="shared" si="297"/>
        <v>0.15732924480000005</v>
      </c>
      <c r="R152" s="293">
        <v>1.038</v>
      </c>
      <c r="S152" s="265">
        <f t="shared" si="298"/>
        <v>0.16330775610240006</v>
      </c>
      <c r="T152" s="265"/>
      <c r="U152" s="265">
        <v>-0.02</v>
      </c>
      <c r="V152" s="265"/>
      <c r="W152" s="265">
        <f t="shared" si="281"/>
        <v>0</v>
      </c>
      <c r="X152" s="265">
        <f t="shared" si="311"/>
        <v>0</v>
      </c>
      <c r="Y152" s="265">
        <f t="shared" si="312"/>
        <v>0</v>
      </c>
      <c r="Z152" s="265">
        <f t="shared" si="313"/>
        <v>0</v>
      </c>
      <c r="AA152" s="265">
        <v>3</v>
      </c>
      <c r="AB152" s="265">
        <v>1</v>
      </c>
      <c r="AC152" s="265">
        <v>1</v>
      </c>
      <c r="AD152" s="265">
        <v>1</v>
      </c>
      <c r="AE152" s="265">
        <v>1</v>
      </c>
      <c r="AF152" s="265">
        <v>1</v>
      </c>
      <c r="AG152" s="278">
        <f t="shared" si="314"/>
        <v>8333.3333333333339</v>
      </c>
      <c r="AH152" s="278">
        <f t="shared" si="302"/>
        <v>10000</v>
      </c>
      <c r="AI152" s="278">
        <f t="shared" si="303"/>
        <v>10540.000000000002</v>
      </c>
      <c r="AJ152" s="278">
        <f t="shared" si="304"/>
        <v>11256.720000000003</v>
      </c>
      <c r="AK152" s="278">
        <f t="shared" si="305"/>
        <v>11853.326160000002</v>
      </c>
      <c r="AL152" s="278">
        <f t="shared" si="306"/>
        <v>12481.552446480002</v>
      </c>
      <c r="AM152" s="265">
        <v>0.3</v>
      </c>
      <c r="AN152" s="265">
        <v>0.12</v>
      </c>
      <c r="AO152" s="265">
        <f t="shared" si="307"/>
        <v>0.12648000000000001</v>
      </c>
      <c r="AP152" s="265">
        <f t="shared" si="308"/>
        <v>0.13508064000000003</v>
      </c>
      <c r="AQ152" s="265">
        <f t="shared" si="309"/>
        <v>0.14223991392000002</v>
      </c>
      <c r="AR152" s="265">
        <f t="shared" si="310"/>
        <v>0.14977862935776001</v>
      </c>
    </row>
    <row r="153" spans="1:44" s="23" customFormat="1" ht="18.75" customHeight="1">
      <c r="A153" s="245" t="s">
        <v>370</v>
      </c>
      <c r="B153" s="245" t="s">
        <v>454</v>
      </c>
      <c r="C153" s="274"/>
      <c r="D153" s="265"/>
      <c r="E153" s="265"/>
      <c r="F153" s="265"/>
      <c r="G153" s="265"/>
      <c r="H153" s="265"/>
      <c r="I153" s="265"/>
      <c r="J153" s="265"/>
      <c r="K153" s="265">
        <v>0</v>
      </c>
      <c r="L153" s="293">
        <v>1.0409999999999999</v>
      </c>
      <c r="M153" s="265">
        <f t="shared" si="295"/>
        <v>0</v>
      </c>
      <c r="N153" s="293">
        <v>1.04</v>
      </c>
      <c r="O153" s="265">
        <f t="shared" si="296"/>
        <v>0</v>
      </c>
      <c r="P153" s="293">
        <v>1.038</v>
      </c>
      <c r="Q153" s="265">
        <f t="shared" si="297"/>
        <v>0</v>
      </c>
      <c r="R153" s="293">
        <v>1.038</v>
      </c>
      <c r="S153" s="265">
        <f t="shared" si="298"/>
        <v>0</v>
      </c>
      <c r="T153" s="265"/>
      <c r="U153" s="265">
        <v>0</v>
      </c>
      <c r="V153" s="265">
        <v>0</v>
      </c>
      <c r="W153" s="265">
        <f t="shared" si="281"/>
        <v>0</v>
      </c>
      <c r="X153" s="265">
        <f t="shared" si="311"/>
        <v>0</v>
      </c>
      <c r="Y153" s="265">
        <f t="shared" si="312"/>
        <v>0</v>
      </c>
      <c r="Z153" s="265">
        <f t="shared" si="313"/>
        <v>0</v>
      </c>
      <c r="AA153" s="265"/>
      <c r="AB153" s="265"/>
      <c r="AC153" s="265"/>
      <c r="AD153" s="265"/>
      <c r="AE153" s="265"/>
      <c r="AF153" s="265"/>
      <c r="AG153" s="278"/>
      <c r="AH153" s="278"/>
      <c r="AI153" s="278"/>
      <c r="AJ153" s="278"/>
      <c r="AK153" s="278"/>
      <c r="AL153" s="278"/>
      <c r="AM153" s="265"/>
      <c r="AN153" s="265"/>
      <c r="AO153" s="265">
        <f t="shared" si="307"/>
        <v>0</v>
      </c>
      <c r="AP153" s="265">
        <f t="shared" si="308"/>
        <v>0</v>
      </c>
      <c r="AQ153" s="265">
        <f t="shared" si="309"/>
        <v>0</v>
      </c>
      <c r="AR153" s="265">
        <f t="shared" si="310"/>
        <v>0</v>
      </c>
    </row>
    <row r="154" spans="1:44" s="23" customFormat="1" ht="18.75" customHeight="1">
      <c r="A154" s="245" t="s">
        <v>371</v>
      </c>
      <c r="B154" s="245"/>
      <c r="C154" s="274"/>
      <c r="D154" s="265"/>
      <c r="E154" s="265"/>
      <c r="F154" s="265"/>
      <c r="G154" s="265"/>
      <c r="H154" s="265"/>
      <c r="I154" s="265"/>
      <c r="J154" s="265">
        <v>18.03</v>
      </c>
      <c r="K154" s="265">
        <v>22.1</v>
      </c>
      <c r="L154" s="293">
        <v>1.0409999999999999</v>
      </c>
      <c r="M154" s="265">
        <f t="shared" si="295"/>
        <v>23.0061</v>
      </c>
      <c r="N154" s="293">
        <v>1.04</v>
      </c>
      <c r="O154" s="265">
        <f t="shared" si="296"/>
        <v>23.926344</v>
      </c>
      <c r="P154" s="293">
        <v>1.038</v>
      </c>
      <c r="Q154" s="265">
        <f t="shared" si="297"/>
        <v>24.835545072000002</v>
      </c>
      <c r="R154" s="293">
        <v>1.038</v>
      </c>
      <c r="S154" s="265">
        <f t="shared" si="298"/>
        <v>25.779295784736004</v>
      </c>
      <c r="T154" s="265">
        <v>0.31</v>
      </c>
      <c r="U154" s="265">
        <v>0.45</v>
      </c>
      <c r="V154" s="265">
        <v>0.45</v>
      </c>
      <c r="W154" s="265">
        <f t="shared" si="281"/>
        <v>0.45990000000000003</v>
      </c>
      <c r="X154" s="265">
        <f t="shared" si="311"/>
        <v>0.47829600000000005</v>
      </c>
      <c r="Y154" s="265">
        <f t="shared" si="312"/>
        <v>0.49647124800000009</v>
      </c>
      <c r="Z154" s="265">
        <f t="shared" si="313"/>
        <v>0.51533715542400016</v>
      </c>
      <c r="AA154" s="265">
        <v>3</v>
      </c>
      <c r="AB154" s="265">
        <v>4</v>
      </c>
      <c r="AC154" s="265">
        <v>4</v>
      </c>
      <c r="AD154" s="265">
        <v>4</v>
      </c>
      <c r="AE154" s="265">
        <v>4</v>
      </c>
      <c r="AF154" s="265">
        <v>4</v>
      </c>
      <c r="AG154" s="278">
        <f t="shared" si="314"/>
        <v>11111.111111111111</v>
      </c>
      <c r="AH154" s="278">
        <f t="shared" si="302"/>
        <v>6875</v>
      </c>
      <c r="AI154" s="278">
        <f t="shared" si="303"/>
        <v>7246.25</v>
      </c>
      <c r="AJ154" s="278">
        <f t="shared" si="304"/>
        <v>7738.9950000000017</v>
      </c>
      <c r="AK154" s="278">
        <f t="shared" si="305"/>
        <v>8149.1617350000006</v>
      </c>
      <c r="AL154" s="278">
        <f t="shared" si="306"/>
        <v>8581.0673069549994</v>
      </c>
      <c r="AM154" s="265">
        <v>0.4</v>
      </c>
      <c r="AN154" s="265">
        <v>0.33</v>
      </c>
      <c r="AO154" s="265">
        <f t="shared" si="307"/>
        <v>0.34782000000000002</v>
      </c>
      <c r="AP154" s="265">
        <f t="shared" si="308"/>
        <v>0.37147176000000004</v>
      </c>
      <c r="AQ154" s="265">
        <f t="shared" si="309"/>
        <v>0.39115976328000002</v>
      </c>
      <c r="AR154" s="265">
        <f t="shared" si="310"/>
        <v>0.41189123073383999</v>
      </c>
    </row>
    <row r="155" spans="1:44" s="23" customFormat="1" ht="18.75" customHeight="1">
      <c r="A155" s="245" t="s">
        <v>372</v>
      </c>
      <c r="B155" s="245" t="s">
        <v>451</v>
      </c>
      <c r="C155" s="274"/>
      <c r="D155" s="265"/>
      <c r="E155" s="265"/>
      <c r="F155" s="265"/>
      <c r="G155" s="265"/>
      <c r="H155" s="265"/>
      <c r="I155" s="265"/>
      <c r="J155" s="265">
        <v>2.14</v>
      </c>
      <c r="K155" s="265">
        <v>0</v>
      </c>
      <c r="L155" s="293">
        <v>1.0409999999999999</v>
      </c>
      <c r="M155" s="265">
        <f t="shared" si="295"/>
        <v>0</v>
      </c>
      <c r="N155" s="293">
        <v>1.04</v>
      </c>
      <c r="O155" s="265">
        <f t="shared" si="296"/>
        <v>0</v>
      </c>
      <c r="P155" s="293">
        <v>1.038</v>
      </c>
      <c r="Q155" s="265">
        <f t="shared" si="297"/>
        <v>0</v>
      </c>
      <c r="R155" s="293">
        <v>1.038</v>
      </c>
      <c r="S155" s="265">
        <f t="shared" si="298"/>
        <v>0</v>
      </c>
      <c r="T155" s="265">
        <v>0.32</v>
      </c>
      <c r="U155" s="265">
        <v>0</v>
      </c>
      <c r="V155" s="265">
        <v>0</v>
      </c>
      <c r="W155" s="265">
        <f t="shared" si="281"/>
        <v>0</v>
      </c>
      <c r="X155" s="265">
        <f t="shared" si="311"/>
        <v>0</v>
      </c>
      <c r="Y155" s="265">
        <f t="shared" si="312"/>
        <v>0</v>
      </c>
      <c r="Z155" s="265">
        <f t="shared" si="313"/>
        <v>0</v>
      </c>
      <c r="AA155" s="265">
        <v>4</v>
      </c>
      <c r="AB155" s="265"/>
      <c r="AC155" s="265"/>
      <c r="AD155" s="265"/>
      <c r="AE155" s="265"/>
      <c r="AF155" s="265"/>
      <c r="AG155" s="278">
        <f t="shared" si="314"/>
        <v>8333.3333333333339</v>
      </c>
      <c r="AH155" s="278"/>
      <c r="AI155" s="278"/>
      <c r="AJ155" s="278"/>
      <c r="AK155" s="278"/>
      <c r="AL155" s="278"/>
      <c r="AM155" s="265">
        <v>0.4</v>
      </c>
      <c r="AN155" s="265"/>
      <c r="AO155" s="265">
        <f t="shared" si="307"/>
        <v>0</v>
      </c>
      <c r="AP155" s="265">
        <f t="shared" si="308"/>
        <v>0</v>
      </c>
      <c r="AQ155" s="265">
        <f t="shared" si="309"/>
        <v>0</v>
      </c>
      <c r="AR155" s="265">
        <f t="shared" si="310"/>
        <v>0</v>
      </c>
    </row>
    <row r="156" spans="1:44" s="23" customFormat="1" ht="18.75" customHeight="1">
      <c r="A156" s="245" t="s">
        <v>373</v>
      </c>
      <c r="B156" s="245"/>
      <c r="C156" s="274"/>
      <c r="D156" s="265"/>
      <c r="E156" s="265"/>
      <c r="F156" s="265"/>
      <c r="G156" s="265"/>
      <c r="H156" s="265"/>
      <c r="I156" s="265"/>
      <c r="J156" s="265"/>
      <c r="K156" s="265">
        <v>0</v>
      </c>
      <c r="L156" s="293">
        <v>1.0409999999999999</v>
      </c>
      <c r="M156" s="265">
        <f t="shared" si="295"/>
        <v>0</v>
      </c>
      <c r="N156" s="293">
        <v>1.04</v>
      </c>
      <c r="O156" s="265">
        <f t="shared" si="296"/>
        <v>0</v>
      </c>
      <c r="P156" s="293">
        <v>1.038</v>
      </c>
      <c r="Q156" s="265">
        <f t="shared" si="297"/>
        <v>0</v>
      </c>
      <c r="R156" s="293">
        <v>1.038</v>
      </c>
      <c r="S156" s="265">
        <f t="shared" si="298"/>
        <v>0</v>
      </c>
      <c r="T156" s="265"/>
      <c r="U156" s="265">
        <v>0</v>
      </c>
      <c r="V156" s="265">
        <v>0</v>
      </c>
      <c r="W156" s="265">
        <f t="shared" si="281"/>
        <v>0</v>
      </c>
      <c r="X156" s="265">
        <f t="shared" si="311"/>
        <v>0</v>
      </c>
      <c r="Y156" s="265">
        <f t="shared" si="312"/>
        <v>0</v>
      </c>
      <c r="Z156" s="265">
        <f t="shared" si="313"/>
        <v>0</v>
      </c>
      <c r="AA156" s="265"/>
      <c r="AB156" s="265">
        <v>1</v>
      </c>
      <c r="AC156" s="265">
        <v>1</v>
      </c>
      <c r="AD156" s="265">
        <v>1</v>
      </c>
      <c r="AE156" s="265">
        <v>1</v>
      </c>
      <c r="AF156" s="265">
        <v>1</v>
      </c>
      <c r="AG156" s="278"/>
      <c r="AH156" s="278">
        <f t="shared" si="302"/>
        <v>8333.3333333333339</v>
      </c>
      <c r="AI156" s="278">
        <f t="shared" si="303"/>
        <v>8783.3333333333339</v>
      </c>
      <c r="AJ156" s="278">
        <f t="shared" si="304"/>
        <v>9380.6000000000022</v>
      </c>
      <c r="AK156" s="278">
        <f t="shared" si="305"/>
        <v>9877.7718000000004</v>
      </c>
      <c r="AL156" s="278">
        <f t="shared" si="306"/>
        <v>10401.293705400001</v>
      </c>
      <c r="AM156" s="265"/>
      <c r="AN156" s="265">
        <v>0.1</v>
      </c>
      <c r="AO156" s="265">
        <f t="shared" si="307"/>
        <v>0.10540000000000001</v>
      </c>
      <c r="AP156" s="265">
        <f t="shared" si="308"/>
        <v>0.11256720000000002</v>
      </c>
      <c r="AQ156" s="265">
        <f t="shared" si="309"/>
        <v>0.11853326160000001</v>
      </c>
      <c r="AR156" s="265">
        <f t="shared" si="310"/>
        <v>0.1248155244648</v>
      </c>
    </row>
    <row r="157" spans="1:44" s="23" customFormat="1" ht="18.75" customHeight="1">
      <c r="A157" s="245" t="s">
        <v>374</v>
      </c>
      <c r="B157" s="245" t="s">
        <v>451</v>
      </c>
      <c r="C157" s="274"/>
      <c r="D157" s="265"/>
      <c r="E157" s="265"/>
      <c r="F157" s="265"/>
      <c r="G157" s="265"/>
      <c r="H157" s="265"/>
      <c r="I157" s="265"/>
      <c r="J157" s="265"/>
      <c r="K157" s="265">
        <v>0</v>
      </c>
      <c r="L157" s="293">
        <v>1.0409999999999999</v>
      </c>
      <c r="M157" s="265">
        <f t="shared" si="295"/>
        <v>0</v>
      </c>
      <c r="N157" s="293">
        <v>1.04</v>
      </c>
      <c r="O157" s="265">
        <f t="shared" si="296"/>
        <v>0</v>
      </c>
      <c r="P157" s="293">
        <v>1.038</v>
      </c>
      <c r="Q157" s="265">
        <f t="shared" si="297"/>
        <v>0</v>
      </c>
      <c r="R157" s="293">
        <v>1.038</v>
      </c>
      <c r="S157" s="265">
        <f t="shared" si="298"/>
        <v>0</v>
      </c>
      <c r="T157" s="265"/>
      <c r="U157" s="265">
        <v>0</v>
      </c>
      <c r="V157" s="265">
        <v>0</v>
      </c>
      <c r="W157" s="265">
        <f t="shared" si="281"/>
        <v>0</v>
      </c>
      <c r="X157" s="265">
        <f t="shared" si="311"/>
        <v>0</v>
      </c>
      <c r="Y157" s="265">
        <f t="shared" si="312"/>
        <v>0</v>
      </c>
      <c r="Z157" s="265">
        <f t="shared" si="313"/>
        <v>0</v>
      </c>
      <c r="AA157" s="265"/>
      <c r="AB157" s="265"/>
      <c r="AC157" s="265"/>
      <c r="AD157" s="265"/>
      <c r="AE157" s="265"/>
      <c r="AF157" s="265"/>
      <c r="AG157" s="278"/>
      <c r="AH157" s="278"/>
      <c r="AI157" s="278"/>
      <c r="AJ157" s="278"/>
      <c r="AK157" s="278"/>
      <c r="AL157" s="278"/>
      <c r="AM157" s="265"/>
      <c r="AN157" s="265"/>
      <c r="AO157" s="265">
        <f t="shared" si="307"/>
        <v>0</v>
      </c>
      <c r="AP157" s="265">
        <f t="shared" si="308"/>
        <v>0</v>
      </c>
      <c r="AQ157" s="265">
        <f t="shared" si="309"/>
        <v>0</v>
      </c>
      <c r="AR157" s="265">
        <f t="shared" si="310"/>
        <v>0</v>
      </c>
    </row>
    <row r="158" spans="1:44" s="23" customFormat="1" ht="18.75" customHeight="1">
      <c r="A158" s="245" t="s">
        <v>375</v>
      </c>
      <c r="B158" s="245"/>
      <c r="C158" s="274"/>
      <c r="D158" s="265"/>
      <c r="E158" s="265"/>
      <c r="F158" s="265"/>
      <c r="G158" s="265"/>
      <c r="H158" s="265"/>
      <c r="I158" s="265"/>
      <c r="J158" s="265">
        <v>8.9499999999999993</v>
      </c>
      <c r="K158" s="265">
        <v>5.5</v>
      </c>
      <c r="L158" s="293">
        <v>1.0409999999999999</v>
      </c>
      <c r="M158" s="265">
        <f t="shared" si="295"/>
        <v>5.7254999999999994</v>
      </c>
      <c r="N158" s="293">
        <v>1.04</v>
      </c>
      <c r="O158" s="265">
        <f t="shared" si="296"/>
        <v>5.9545199999999996</v>
      </c>
      <c r="P158" s="293">
        <v>1.038</v>
      </c>
      <c r="Q158" s="265">
        <f t="shared" si="297"/>
        <v>6.18079176</v>
      </c>
      <c r="R158" s="293">
        <v>1.038</v>
      </c>
      <c r="S158" s="265">
        <f t="shared" si="298"/>
        <v>6.41566184688</v>
      </c>
      <c r="T158" s="265">
        <v>0.38</v>
      </c>
      <c r="U158" s="265">
        <v>0.98</v>
      </c>
      <c r="V158" s="265">
        <v>0.98</v>
      </c>
      <c r="W158" s="265">
        <f t="shared" si="281"/>
        <v>1.00156</v>
      </c>
      <c r="X158" s="265">
        <f t="shared" si="311"/>
        <v>1.0416224000000001</v>
      </c>
      <c r="Y158" s="265">
        <f t="shared" si="312"/>
        <v>1.0812040512000001</v>
      </c>
      <c r="Z158" s="265">
        <f t="shared" si="313"/>
        <v>1.1222898051456001</v>
      </c>
      <c r="AA158" s="265">
        <v>8</v>
      </c>
      <c r="AB158" s="265">
        <v>3</v>
      </c>
      <c r="AC158" s="265">
        <v>3</v>
      </c>
      <c r="AD158" s="265">
        <v>3</v>
      </c>
      <c r="AE158" s="265">
        <v>3</v>
      </c>
      <c r="AF158" s="265">
        <v>3</v>
      </c>
      <c r="AG158" s="278">
        <f t="shared" si="314"/>
        <v>5208.333333333333</v>
      </c>
      <c r="AH158" s="278">
        <f t="shared" si="302"/>
        <v>15000</v>
      </c>
      <c r="AI158" s="278">
        <f t="shared" si="303"/>
        <v>15810.000000000002</v>
      </c>
      <c r="AJ158" s="278">
        <f t="shared" si="304"/>
        <v>16885.080000000005</v>
      </c>
      <c r="AK158" s="278">
        <f t="shared" si="305"/>
        <v>17779.989240000003</v>
      </c>
      <c r="AL158" s="278">
        <f t="shared" si="306"/>
        <v>18722.328669719998</v>
      </c>
      <c r="AM158" s="265">
        <v>0.5</v>
      </c>
      <c r="AN158" s="265">
        <v>0.54</v>
      </c>
      <c r="AO158" s="265">
        <f t="shared" si="307"/>
        <v>0.56916000000000011</v>
      </c>
      <c r="AP158" s="265">
        <f t="shared" si="308"/>
        <v>0.60786288000000011</v>
      </c>
      <c r="AQ158" s="265">
        <f t="shared" si="309"/>
        <v>0.64007961264000002</v>
      </c>
      <c r="AR158" s="265">
        <f t="shared" si="310"/>
        <v>0.67400383210991999</v>
      </c>
    </row>
    <row r="159" spans="1:44" s="23" customFormat="1" ht="18.75" customHeight="1">
      <c r="A159" s="245" t="s">
        <v>376</v>
      </c>
      <c r="B159" s="245"/>
      <c r="C159" s="274"/>
      <c r="D159" s="265"/>
      <c r="E159" s="265"/>
      <c r="F159" s="265"/>
      <c r="G159" s="265"/>
      <c r="H159" s="265"/>
      <c r="I159" s="265"/>
      <c r="J159" s="265">
        <v>15.02</v>
      </c>
      <c r="K159" s="265">
        <v>15.6</v>
      </c>
      <c r="L159" s="293">
        <v>1.0409999999999999</v>
      </c>
      <c r="M159" s="265">
        <f t="shared" si="295"/>
        <v>16.239599999999999</v>
      </c>
      <c r="N159" s="293">
        <v>1.04</v>
      </c>
      <c r="O159" s="265">
        <f t="shared" si="296"/>
        <v>16.889184</v>
      </c>
      <c r="P159" s="293">
        <v>1.038</v>
      </c>
      <c r="Q159" s="265">
        <f t="shared" si="297"/>
        <v>17.530972992000002</v>
      </c>
      <c r="R159" s="293">
        <v>1.038</v>
      </c>
      <c r="S159" s="265">
        <f t="shared" si="298"/>
        <v>18.197149965696003</v>
      </c>
      <c r="T159" s="265">
        <v>0.79</v>
      </c>
      <c r="U159" s="265">
        <v>0.76</v>
      </c>
      <c r="V159" s="265">
        <v>0.76</v>
      </c>
      <c r="W159" s="265">
        <f t="shared" si="281"/>
        <v>0.77672000000000008</v>
      </c>
      <c r="X159" s="265">
        <f t="shared" si="311"/>
        <v>0.80778880000000008</v>
      </c>
      <c r="Y159" s="265">
        <f t="shared" si="312"/>
        <v>0.83848477440000013</v>
      </c>
      <c r="Z159" s="265">
        <f t="shared" si="313"/>
        <v>0.87034719582720022</v>
      </c>
      <c r="AA159" s="265">
        <v>2</v>
      </c>
      <c r="AB159" s="265">
        <v>2</v>
      </c>
      <c r="AC159" s="265">
        <v>2</v>
      </c>
      <c r="AD159" s="265">
        <v>2</v>
      </c>
      <c r="AE159" s="265">
        <v>2</v>
      </c>
      <c r="AF159" s="265">
        <v>2</v>
      </c>
      <c r="AG159" s="278">
        <f t="shared" si="314"/>
        <v>12500</v>
      </c>
      <c r="AH159" s="278">
        <f t="shared" si="302"/>
        <v>14583.333333333334</v>
      </c>
      <c r="AI159" s="278">
        <f t="shared" si="303"/>
        <v>15370.833333333334</v>
      </c>
      <c r="AJ159" s="278">
        <f t="shared" si="304"/>
        <v>16416.05</v>
      </c>
      <c r="AK159" s="278">
        <f t="shared" si="305"/>
        <v>17286.100650000004</v>
      </c>
      <c r="AL159" s="278">
        <f t="shared" si="306"/>
        <v>18202.263984450001</v>
      </c>
      <c r="AM159" s="265">
        <v>0.3</v>
      </c>
      <c r="AN159" s="265">
        <v>0.35</v>
      </c>
      <c r="AO159" s="265">
        <f t="shared" si="307"/>
        <v>0.36890000000000001</v>
      </c>
      <c r="AP159" s="265">
        <f t="shared" si="308"/>
        <v>0.39398520000000004</v>
      </c>
      <c r="AQ159" s="265">
        <f t="shared" si="309"/>
        <v>0.41486641560000004</v>
      </c>
      <c r="AR159" s="265">
        <f t="shared" si="310"/>
        <v>0.43685433562680004</v>
      </c>
    </row>
    <row r="160" spans="1:44" s="23" customFormat="1" ht="18.75" customHeight="1">
      <c r="A160" s="245" t="s">
        <v>377</v>
      </c>
      <c r="B160" s="245"/>
      <c r="C160" s="274"/>
      <c r="D160" s="265"/>
      <c r="E160" s="265"/>
      <c r="F160" s="265"/>
      <c r="G160" s="265"/>
      <c r="H160" s="265"/>
      <c r="I160" s="265"/>
      <c r="J160" s="265">
        <v>143.16999999999999</v>
      </c>
      <c r="K160" s="265">
        <v>45.5</v>
      </c>
      <c r="L160" s="293">
        <v>1.0409999999999999</v>
      </c>
      <c r="M160" s="265">
        <f t="shared" si="295"/>
        <v>47.365499999999997</v>
      </c>
      <c r="N160" s="293">
        <v>1.04</v>
      </c>
      <c r="O160" s="265">
        <f t="shared" si="296"/>
        <v>49.260120000000001</v>
      </c>
      <c r="P160" s="293">
        <v>1.038</v>
      </c>
      <c r="Q160" s="265">
        <f t="shared" si="297"/>
        <v>51.132004560000006</v>
      </c>
      <c r="R160" s="293">
        <v>1.038</v>
      </c>
      <c r="S160" s="265">
        <f t="shared" si="298"/>
        <v>53.075020733280006</v>
      </c>
      <c r="T160" s="265">
        <v>2.8</v>
      </c>
      <c r="U160" s="265">
        <v>0.37</v>
      </c>
      <c r="V160" s="265">
        <v>0.37</v>
      </c>
      <c r="W160" s="265">
        <f t="shared" si="281"/>
        <v>0.37813999999999998</v>
      </c>
      <c r="X160" s="265">
        <f t="shared" si="311"/>
        <v>0.39326559999999999</v>
      </c>
      <c r="Y160" s="265">
        <f t="shared" si="312"/>
        <v>0.40820969280000002</v>
      </c>
      <c r="Z160" s="265">
        <f t="shared" si="313"/>
        <v>0.42372166112640003</v>
      </c>
      <c r="AA160" s="265">
        <v>25</v>
      </c>
      <c r="AB160" s="265">
        <v>25</v>
      </c>
      <c r="AC160" s="265">
        <v>25</v>
      </c>
      <c r="AD160" s="265">
        <v>25</v>
      </c>
      <c r="AE160" s="265">
        <v>25</v>
      </c>
      <c r="AF160" s="265">
        <v>25</v>
      </c>
      <c r="AG160" s="278">
        <f t="shared" si="314"/>
        <v>32000</v>
      </c>
      <c r="AH160" s="278">
        <f t="shared" si="302"/>
        <v>34666.666666666664</v>
      </c>
      <c r="AI160" s="278">
        <f t="shared" si="303"/>
        <v>36538.666666666664</v>
      </c>
      <c r="AJ160" s="278">
        <f t="shared" si="304"/>
        <v>39023.296000000002</v>
      </c>
      <c r="AK160" s="278">
        <f t="shared" si="305"/>
        <v>41091.530687999999</v>
      </c>
      <c r="AL160" s="278">
        <f t="shared" si="306"/>
        <v>43269.381814464003</v>
      </c>
      <c r="AM160" s="265">
        <v>9.6</v>
      </c>
      <c r="AN160" s="265">
        <v>10.4</v>
      </c>
      <c r="AO160" s="265">
        <f t="shared" si="307"/>
        <v>10.961600000000001</v>
      </c>
      <c r="AP160" s="265">
        <f t="shared" si="308"/>
        <v>11.706988800000001</v>
      </c>
      <c r="AQ160" s="265">
        <f t="shared" si="309"/>
        <v>12.3274592064</v>
      </c>
      <c r="AR160" s="265">
        <f t="shared" si="310"/>
        <v>12.9808145443392</v>
      </c>
    </row>
    <row r="161" spans="1:44" s="23" customFormat="1" ht="18.75" customHeight="1">
      <c r="A161" s="245" t="s">
        <v>319</v>
      </c>
      <c r="B161" s="245"/>
      <c r="C161" s="274"/>
      <c r="D161" s="265"/>
      <c r="E161" s="265"/>
      <c r="F161" s="265"/>
      <c r="G161" s="265"/>
      <c r="H161" s="265"/>
      <c r="I161" s="265"/>
      <c r="J161" s="265">
        <v>48.95</v>
      </c>
      <c r="K161" s="265"/>
      <c r="L161" s="293"/>
      <c r="M161" s="265"/>
      <c r="N161" s="293"/>
      <c r="O161" s="265"/>
      <c r="P161" s="293"/>
      <c r="Q161" s="265"/>
      <c r="R161" s="293"/>
      <c r="S161" s="265"/>
      <c r="T161" s="265"/>
      <c r="U161" s="265"/>
      <c r="V161" s="265"/>
      <c r="W161" s="265"/>
      <c r="X161" s="265"/>
      <c r="Y161" s="265"/>
      <c r="Z161" s="265"/>
      <c r="AA161" s="265">
        <v>190</v>
      </c>
      <c r="AB161" s="265">
        <v>163</v>
      </c>
      <c r="AC161" s="265">
        <v>163</v>
      </c>
      <c r="AD161" s="265">
        <v>163</v>
      </c>
      <c r="AE161" s="265">
        <v>173</v>
      </c>
      <c r="AF161" s="265">
        <v>173</v>
      </c>
      <c r="AG161" s="278">
        <f t="shared" si="314"/>
        <v>23320.337719298248</v>
      </c>
      <c r="AH161" s="278">
        <f t="shared" si="302"/>
        <v>14785.443762781186</v>
      </c>
      <c r="AI161" s="278">
        <f t="shared" si="303"/>
        <v>15583.857725971369</v>
      </c>
      <c r="AJ161" s="278">
        <f t="shared" si="304"/>
        <v>16643.560051337423</v>
      </c>
      <c r="AK161" s="278">
        <f t="shared" si="305"/>
        <v>17684.975915221581</v>
      </c>
      <c r="AL161" s="278">
        <f t="shared" si="306"/>
        <v>18622.279638728323</v>
      </c>
      <c r="AM161" s="265">
        <v>53.170369999999998</v>
      </c>
      <c r="AN161" s="265">
        <v>28.920328000000001</v>
      </c>
      <c r="AO161" s="265">
        <f t="shared" si="307"/>
        <v>30.482025712000002</v>
      </c>
      <c r="AP161" s="265">
        <f t="shared" si="308"/>
        <v>32.554803460416004</v>
      </c>
      <c r="AQ161" s="265">
        <v>36.714010000000002</v>
      </c>
      <c r="AR161" s="265">
        <f t="shared" si="310"/>
        <v>38.659852530000002</v>
      </c>
    </row>
    <row r="162" spans="1:44" s="23" customFormat="1" ht="37.5">
      <c r="A162" s="148" t="s">
        <v>236</v>
      </c>
      <c r="B162" s="148"/>
      <c r="C162" s="274"/>
      <c r="D162" s="263">
        <f>SUM(D163:D175)</f>
        <v>0</v>
      </c>
      <c r="E162" s="263">
        <f t="shared" ref="E162:Z162" si="315">SUM(E163:E175)</f>
        <v>0</v>
      </c>
      <c r="F162" s="263">
        <f t="shared" si="315"/>
        <v>0</v>
      </c>
      <c r="G162" s="263">
        <f t="shared" si="315"/>
        <v>0</v>
      </c>
      <c r="H162" s="263">
        <f t="shared" si="315"/>
        <v>0</v>
      </c>
      <c r="I162" s="263">
        <f t="shared" si="315"/>
        <v>0</v>
      </c>
      <c r="J162" s="263">
        <f t="shared" si="315"/>
        <v>109.55999999999999</v>
      </c>
      <c r="K162" s="263">
        <f t="shared" si="315"/>
        <v>73.930000000000007</v>
      </c>
      <c r="L162" s="276"/>
      <c r="M162" s="263">
        <f t="shared" si="315"/>
        <v>77.404709999999994</v>
      </c>
      <c r="N162" s="276"/>
      <c r="O162" s="263">
        <f t="shared" si="315"/>
        <v>80.578303109999993</v>
      </c>
      <c r="P162" s="276"/>
      <c r="Q162" s="263">
        <f t="shared" si="315"/>
        <v>83.479122021959995</v>
      </c>
      <c r="R162" s="276"/>
      <c r="S162" s="263">
        <f t="shared" si="315"/>
        <v>86.317412170706632</v>
      </c>
      <c r="T162" s="263">
        <f t="shared" si="315"/>
        <v>3.3200000000000003</v>
      </c>
      <c r="U162" s="263">
        <f t="shared" si="315"/>
        <v>15.149999999999999</v>
      </c>
      <c r="V162" s="263">
        <f t="shared" si="315"/>
        <v>15.149999999999999</v>
      </c>
      <c r="W162" s="263">
        <f t="shared" si="315"/>
        <v>15.4833</v>
      </c>
      <c r="X162" s="263">
        <f t="shared" si="315"/>
        <v>16.118115299999999</v>
      </c>
      <c r="Y162" s="263">
        <f t="shared" si="315"/>
        <v>16.698367450800003</v>
      </c>
      <c r="Z162" s="263">
        <f t="shared" si="315"/>
        <v>17.2661119441272</v>
      </c>
      <c r="AA162" s="263">
        <f>SUM(AA164:AA175)</f>
        <v>1500</v>
      </c>
      <c r="AB162" s="263">
        <f t="shared" ref="AB162:AR162" si="316">SUM(AB164:AB175)</f>
        <v>1600</v>
      </c>
      <c r="AC162" s="263">
        <f t="shared" ref="AC162:AD162" si="317">SUM(AC164:AC175)</f>
        <v>1600</v>
      </c>
      <c r="AD162" s="263">
        <f t="shared" si="317"/>
        <v>1600</v>
      </c>
      <c r="AE162" s="263">
        <f t="shared" ref="AE162:AF162" si="318">SUM(AE164:AE175)</f>
        <v>1600</v>
      </c>
      <c r="AF162" s="263">
        <f t="shared" si="318"/>
        <v>1600</v>
      </c>
      <c r="AG162" s="263">
        <f>AM162*1000000/12/AA162</f>
        <v>47095.599999999991</v>
      </c>
      <c r="AH162" s="279">
        <f>AN162*1000000/AB162/12</f>
        <v>49843.299999999996</v>
      </c>
      <c r="AI162" s="279">
        <f>AO162*1000000/12/AC162</f>
        <v>52534.838200000006</v>
      </c>
      <c r="AJ162" s="279">
        <f>AP162*1000000/12/AD162</f>
        <v>56107.207197600008</v>
      </c>
      <c r="AK162" s="263">
        <f>AQ162*1000000/12/AE162</f>
        <v>59080.889179072801</v>
      </c>
      <c r="AL162" s="279">
        <f>AR162*1000000/12/AF162</f>
        <v>62212.176305563662</v>
      </c>
      <c r="AM162" s="281">
        <f>SUM(AM164:AM175)</f>
        <v>847.72079999999994</v>
      </c>
      <c r="AN162" s="281">
        <f t="shared" si="316"/>
        <v>956.99135999999999</v>
      </c>
      <c r="AO162" s="281">
        <f t="shared" si="316"/>
        <v>1008.66889344</v>
      </c>
      <c r="AP162" s="281">
        <f t="shared" si="316"/>
        <v>1077.2583781939202</v>
      </c>
      <c r="AQ162" s="281">
        <f t="shared" si="316"/>
        <v>1134.3530722381979</v>
      </c>
      <c r="AR162" s="281">
        <f t="shared" si="316"/>
        <v>1194.4737850668223</v>
      </c>
    </row>
    <row r="163" spans="1:44" s="23" customFormat="1" ht="15.75">
      <c r="A163" s="245" t="s">
        <v>224</v>
      </c>
      <c r="B163" s="245"/>
      <c r="C163" s="274"/>
      <c r="D163" s="265"/>
      <c r="E163" s="265"/>
      <c r="F163" s="265"/>
      <c r="G163" s="265"/>
      <c r="H163" s="265"/>
      <c r="I163" s="265"/>
      <c r="J163" s="265"/>
      <c r="K163" s="265"/>
      <c r="L163" s="293"/>
      <c r="M163" s="265"/>
      <c r="N163" s="293"/>
      <c r="O163" s="265"/>
      <c r="P163" s="293"/>
      <c r="Q163" s="265"/>
      <c r="R163" s="293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265"/>
      <c r="AL163" s="265"/>
      <c r="AM163" s="265"/>
      <c r="AN163" s="265"/>
      <c r="AO163" s="265"/>
      <c r="AP163" s="265"/>
      <c r="AQ163" s="265"/>
      <c r="AR163" s="265"/>
    </row>
    <row r="164" spans="1:44" s="23" customFormat="1" ht="18" customHeight="1">
      <c r="A164" s="245" t="s">
        <v>378</v>
      </c>
      <c r="B164" s="245"/>
      <c r="C164" s="274"/>
      <c r="D164" s="265"/>
      <c r="E164" s="265"/>
      <c r="F164" s="265"/>
      <c r="G164" s="265"/>
      <c r="H164" s="265"/>
      <c r="I164" s="265"/>
      <c r="J164" s="265"/>
      <c r="K164" s="265">
        <v>0</v>
      </c>
      <c r="L164" s="293">
        <v>1.0469999999999999</v>
      </c>
      <c r="M164" s="265">
        <f>K164*L164</f>
        <v>0</v>
      </c>
      <c r="N164" s="293">
        <v>1.0409999999999999</v>
      </c>
      <c r="O164" s="265">
        <f>M164*N164</f>
        <v>0</v>
      </c>
      <c r="P164" s="293">
        <v>1.036</v>
      </c>
      <c r="Q164" s="265">
        <f>O164*P164</f>
        <v>0</v>
      </c>
      <c r="R164" s="293">
        <v>1.034</v>
      </c>
      <c r="S164" s="265">
        <f>Q164*R164</f>
        <v>0</v>
      </c>
      <c r="T164" s="265"/>
      <c r="U164" s="265">
        <v>0</v>
      </c>
      <c r="V164" s="265">
        <v>0</v>
      </c>
      <c r="W164" s="265">
        <f t="shared" ref="W164:W174" si="319">V164*1.022</f>
        <v>0</v>
      </c>
      <c r="X164" s="265">
        <f t="shared" ref="X164:X174" si="320">W164*N164</f>
        <v>0</v>
      </c>
      <c r="Y164" s="265">
        <f t="shared" ref="Y164:Y174" si="321">X164*P164</f>
        <v>0</v>
      </c>
      <c r="Z164" s="265">
        <f t="shared" ref="Z164:Z174" si="322">Y164*R164</f>
        <v>0</v>
      </c>
      <c r="AA164" s="265"/>
      <c r="AB164" s="265">
        <v>1</v>
      </c>
      <c r="AC164" s="265">
        <v>1</v>
      </c>
      <c r="AD164" s="265">
        <v>1</v>
      </c>
      <c r="AE164" s="265">
        <v>1</v>
      </c>
      <c r="AF164" s="265">
        <v>1</v>
      </c>
      <c r="AG164" s="278"/>
      <c r="AH164" s="278">
        <f t="shared" ref="AH164" si="323">AN164*1000000/AB164/12</f>
        <v>0</v>
      </c>
      <c r="AI164" s="278">
        <f t="shared" ref="AI164" si="324">AO164*1000000/12/AC164</f>
        <v>0</v>
      </c>
      <c r="AJ164" s="278">
        <f t="shared" ref="AJ164" si="325">AP164*1000000/12/AD164</f>
        <v>0</v>
      </c>
      <c r="AK164" s="278">
        <f t="shared" ref="AK164" si="326">AQ164*1000000/12/AE164</f>
        <v>0</v>
      </c>
      <c r="AL164" s="278">
        <f t="shared" ref="AL164" si="327">AR164*1000000/12/AF164</f>
        <v>0</v>
      </c>
      <c r="AM164" s="265"/>
      <c r="AN164" s="265">
        <v>0</v>
      </c>
      <c r="AO164" s="265">
        <f t="shared" ref="AO164" si="328">AN164*105.4%</f>
        <v>0</v>
      </c>
      <c r="AP164" s="265">
        <f t="shared" ref="AP164" si="329">AO164*106.8%</f>
        <v>0</v>
      </c>
      <c r="AQ164" s="265">
        <f t="shared" ref="AQ164" si="330">AP164*105.3%</f>
        <v>0</v>
      </c>
      <c r="AR164" s="265">
        <f t="shared" ref="AR164" si="331">AQ164*105.3%</f>
        <v>0</v>
      </c>
    </row>
    <row r="165" spans="1:44" s="23" customFormat="1" ht="18" customHeight="1">
      <c r="A165" s="245" t="s">
        <v>379</v>
      </c>
      <c r="B165" s="245"/>
      <c r="C165" s="274"/>
      <c r="D165" s="265"/>
      <c r="E165" s="265"/>
      <c r="F165" s="265"/>
      <c r="G165" s="265"/>
      <c r="H165" s="265"/>
      <c r="I165" s="265"/>
      <c r="J165" s="265">
        <v>2.04</v>
      </c>
      <c r="K165" s="265">
        <v>1.88</v>
      </c>
      <c r="L165" s="293">
        <v>1.0469999999999999</v>
      </c>
      <c r="M165" s="265">
        <f t="shared" ref="M165:M174" si="332">K165*L165</f>
        <v>1.9683599999999997</v>
      </c>
      <c r="N165" s="293">
        <v>1.0409999999999999</v>
      </c>
      <c r="O165" s="265">
        <f t="shared" ref="O165:O174" si="333">M165*N165</f>
        <v>2.0490627599999995</v>
      </c>
      <c r="P165" s="293">
        <v>1.036</v>
      </c>
      <c r="Q165" s="265">
        <f t="shared" ref="Q165:Q174" si="334">O165*P165</f>
        <v>2.1228290193599997</v>
      </c>
      <c r="R165" s="293">
        <v>1.034</v>
      </c>
      <c r="S165" s="265">
        <f t="shared" ref="S165:S174" si="335">Q165*R165</f>
        <v>2.1950052060182399</v>
      </c>
      <c r="T165" s="265">
        <v>0.25</v>
      </c>
      <c r="U165" s="265">
        <v>1.1299999999999999</v>
      </c>
      <c r="V165" s="265">
        <v>1.1299999999999999</v>
      </c>
      <c r="W165" s="265">
        <f t="shared" si="319"/>
        <v>1.15486</v>
      </c>
      <c r="X165" s="265">
        <f t="shared" si="320"/>
        <v>1.2022092599999998</v>
      </c>
      <c r="Y165" s="265">
        <f t="shared" si="321"/>
        <v>1.2454887933599998</v>
      </c>
      <c r="Z165" s="265">
        <f t="shared" si="322"/>
        <v>1.2878354123342399</v>
      </c>
      <c r="AA165" s="265">
        <v>10</v>
      </c>
      <c r="AB165" s="265">
        <v>1</v>
      </c>
      <c r="AC165" s="265">
        <v>1</v>
      </c>
      <c r="AD165" s="265">
        <v>1</v>
      </c>
      <c r="AE165" s="265">
        <v>1</v>
      </c>
      <c r="AF165" s="265">
        <v>1</v>
      </c>
      <c r="AG165" s="278">
        <f t="shared" ref="AG165:AG175" si="336">AM165*1000000/12/AA165</f>
        <v>13333.333333333334</v>
      </c>
      <c r="AH165" s="278">
        <f t="shared" ref="AH165:AH175" si="337">AN165*1000000/AB165/12</f>
        <v>16666.666666666668</v>
      </c>
      <c r="AI165" s="278">
        <f t="shared" ref="AI165:AI175" si="338">AO165*1000000/12/AC165</f>
        <v>17566.666666666668</v>
      </c>
      <c r="AJ165" s="278">
        <f t="shared" ref="AJ165:AJ175" si="339">AP165*1000000/12/AD165</f>
        <v>18761.200000000004</v>
      </c>
      <c r="AK165" s="278">
        <f t="shared" ref="AK165:AK175" si="340">AQ165*1000000/12/AE165</f>
        <v>19755.543600000001</v>
      </c>
      <c r="AL165" s="278">
        <f t="shared" ref="AL165:AL175" si="341">AR165*1000000/12/AF165</f>
        <v>20802.587410800003</v>
      </c>
      <c r="AM165" s="265">
        <v>1.6</v>
      </c>
      <c r="AN165" s="265">
        <v>0.2</v>
      </c>
      <c r="AO165" s="265">
        <f t="shared" ref="AO165:AO175" si="342">AN165*105.4%</f>
        <v>0.21080000000000002</v>
      </c>
      <c r="AP165" s="265">
        <f t="shared" ref="AP165:AP175" si="343">AO165*106.8%</f>
        <v>0.22513440000000004</v>
      </c>
      <c r="AQ165" s="265">
        <f t="shared" ref="AQ165:AQ175" si="344">AP165*105.3%</f>
        <v>0.23706652320000002</v>
      </c>
      <c r="AR165" s="265">
        <f t="shared" ref="AR165:AR175" si="345">AQ165*105.3%</f>
        <v>0.2496310489296</v>
      </c>
    </row>
    <row r="166" spans="1:44" s="23" customFormat="1" ht="18" customHeight="1">
      <c r="A166" s="245" t="s">
        <v>279</v>
      </c>
      <c r="B166" s="245" t="s">
        <v>461</v>
      </c>
      <c r="C166" s="274"/>
      <c r="D166" s="265"/>
      <c r="E166" s="265"/>
      <c r="F166" s="265"/>
      <c r="G166" s="265"/>
      <c r="H166" s="265"/>
      <c r="I166" s="265"/>
      <c r="J166" s="265">
        <v>68</v>
      </c>
      <c r="K166" s="265"/>
      <c r="L166" s="293">
        <v>1.0469999999999999</v>
      </c>
      <c r="M166" s="265">
        <f t="shared" si="332"/>
        <v>0</v>
      </c>
      <c r="N166" s="293">
        <v>1.0409999999999999</v>
      </c>
      <c r="O166" s="265">
        <f t="shared" si="333"/>
        <v>0</v>
      </c>
      <c r="P166" s="293">
        <v>1.036</v>
      </c>
      <c r="Q166" s="265">
        <f t="shared" si="334"/>
        <v>0</v>
      </c>
      <c r="R166" s="293">
        <v>1.034</v>
      </c>
      <c r="S166" s="265">
        <f t="shared" si="335"/>
        <v>0</v>
      </c>
      <c r="T166" s="265">
        <v>0.7</v>
      </c>
      <c r="U166" s="265"/>
      <c r="V166" s="265"/>
      <c r="W166" s="265">
        <f t="shared" si="319"/>
        <v>0</v>
      </c>
      <c r="X166" s="265">
        <f t="shared" si="320"/>
        <v>0</v>
      </c>
      <c r="Y166" s="265">
        <f t="shared" si="321"/>
        <v>0</v>
      </c>
      <c r="Z166" s="265">
        <f t="shared" si="322"/>
        <v>0</v>
      </c>
      <c r="AA166" s="265">
        <v>5</v>
      </c>
      <c r="AB166" s="265"/>
      <c r="AC166" s="265"/>
      <c r="AD166" s="265"/>
      <c r="AE166" s="265"/>
      <c r="AF166" s="265"/>
      <c r="AG166" s="278">
        <f t="shared" si="336"/>
        <v>10000</v>
      </c>
      <c r="AH166" s="278"/>
      <c r="AI166" s="278"/>
      <c r="AJ166" s="278"/>
      <c r="AK166" s="278"/>
      <c r="AL166" s="278"/>
      <c r="AM166" s="265">
        <v>0.6</v>
      </c>
      <c r="AN166" s="265"/>
      <c r="AO166" s="265">
        <f t="shared" si="342"/>
        <v>0</v>
      </c>
      <c r="AP166" s="265">
        <f t="shared" si="343"/>
        <v>0</v>
      </c>
      <c r="AQ166" s="265">
        <f t="shared" si="344"/>
        <v>0</v>
      </c>
      <c r="AR166" s="265">
        <f t="shared" si="345"/>
        <v>0</v>
      </c>
    </row>
    <row r="167" spans="1:44" s="23" customFormat="1" ht="16.5" customHeight="1">
      <c r="A167" s="245" t="s">
        <v>380</v>
      </c>
      <c r="B167" s="245"/>
      <c r="C167" s="274"/>
      <c r="D167" s="265"/>
      <c r="E167" s="265"/>
      <c r="F167" s="265"/>
      <c r="G167" s="265"/>
      <c r="H167" s="265"/>
      <c r="I167" s="265"/>
      <c r="J167" s="265">
        <v>10.86</v>
      </c>
      <c r="K167" s="265">
        <v>14.5</v>
      </c>
      <c r="L167" s="293">
        <v>1.0469999999999999</v>
      </c>
      <c r="M167" s="265">
        <f t="shared" si="332"/>
        <v>15.1815</v>
      </c>
      <c r="N167" s="293">
        <v>1.0409999999999999</v>
      </c>
      <c r="O167" s="265">
        <f t="shared" si="333"/>
        <v>15.803941499999999</v>
      </c>
      <c r="P167" s="293">
        <v>1.036</v>
      </c>
      <c r="Q167" s="265">
        <f t="shared" si="334"/>
        <v>16.372883393999999</v>
      </c>
      <c r="R167" s="293">
        <v>1.034</v>
      </c>
      <c r="S167" s="265">
        <f t="shared" si="335"/>
        <v>16.929561429395999</v>
      </c>
      <c r="T167" s="265">
        <v>1.05</v>
      </c>
      <c r="U167" s="265">
        <v>0.6</v>
      </c>
      <c r="V167" s="265">
        <v>0.6</v>
      </c>
      <c r="W167" s="265">
        <f t="shared" si="319"/>
        <v>0.61319999999999997</v>
      </c>
      <c r="X167" s="265">
        <f t="shared" si="320"/>
        <v>0.63834119999999994</v>
      </c>
      <c r="Y167" s="265">
        <f t="shared" si="321"/>
        <v>0.66132148319999995</v>
      </c>
      <c r="Z167" s="265">
        <f t="shared" si="322"/>
        <v>0.68380641362880001</v>
      </c>
      <c r="AA167" s="265"/>
      <c r="AB167" s="265">
        <v>10</v>
      </c>
      <c r="AC167" s="265">
        <v>10</v>
      </c>
      <c r="AD167" s="265">
        <v>10</v>
      </c>
      <c r="AE167" s="265">
        <v>10</v>
      </c>
      <c r="AF167" s="265">
        <v>10</v>
      </c>
      <c r="AG167" s="278"/>
      <c r="AH167" s="278">
        <f t="shared" si="337"/>
        <v>12833.333333333334</v>
      </c>
      <c r="AI167" s="278">
        <f t="shared" si="338"/>
        <v>13526.333333333334</v>
      </c>
      <c r="AJ167" s="278">
        <f t="shared" si="339"/>
        <v>14446.124000000002</v>
      </c>
      <c r="AK167" s="278">
        <f t="shared" si="340"/>
        <v>15211.768572000004</v>
      </c>
      <c r="AL167" s="278">
        <f t="shared" si="341"/>
        <v>16017.992306316</v>
      </c>
      <c r="AM167" s="265"/>
      <c r="AN167" s="265">
        <v>1.54</v>
      </c>
      <c r="AO167" s="265">
        <f t="shared" si="342"/>
        <v>1.6231600000000002</v>
      </c>
      <c r="AP167" s="265">
        <f t="shared" si="343"/>
        <v>1.7335348800000003</v>
      </c>
      <c r="AQ167" s="265">
        <f t="shared" si="344"/>
        <v>1.8254122286400003</v>
      </c>
      <c r="AR167" s="265">
        <f t="shared" si="345"/>
        <v>1.9221590767579202</v>
      </c>
    </row>
    <row r="168" spans="1:44" s="23" customFormat="1" ht="16.5" customHeight="1">
      <c r="A168" s="245" t="s">
        <v>382</v>
      </c>
      <c r="B168" s="245"/>
      <c r="C168" s="274"/>
      <c r="D168" s="265"/>
      <c r="E168" s="265"/>
      <c r="F168" s="265"/>
      <c r="G168" s="265"/>
      <c r="H168" s="265"/>
      <c r="I168" s="265"/>
      <c r="J168" s="265">
        <v>0.05</v>
      </c>
      <c r="K168" s="265">
        <v>0.15</v>
      </c>
      <c r="L168" s="293">
        <v>1.0469999999999999</v>
      </c>
      <c r="M168" s="265">
        <f t="shared" si="332"/>
        <v>0.15705</v>
      </c>
      <c r="N168" s="293">
        <v>1.0409999999999999</v>
      </c>
      <c r="O168" s="265">
        <f t="shared" si="333"/>
        <v>0.16348905</v>
      </c>
      <c r="P168" s="293">
        <v>1.036</v>
      </c>
      <c r="Q168" s="265">
        <f t="shared" si="334"/>
        <v>0.1693746558</v>
      </c>
      <c r="R168" s="293">
        <v>1.034</v>
      </c>
      <c r="S168" s="265">
        <f t="shared" si="335"/>
        <v>0.1751333940972</v>
      </c>
      <c r="T168" s="265">
        <v>0</v>
      </c>
      <c r="U168" s="265">
        <v>0</v>
      </c>
      <c r="V168" s="265">
        <v>0</v>
      </c>
      <c r="W168" s="265">
        <f t="shared" si="319"/>
        <v>0</v>
      </c>
      <c r="X168" s="265">
        <f t="shared" si="320"/>
        <v>0</v>
      </c>
      <c r="Y168" s="265">
        <f t="shared" si="321"/>
        <v>0</v>
      </c>
      <c r="Z168" s="265">
        <f t="shared" si="322"/>
        <v>0</v>
      </c>
      <c r="AA168" s="265">
        <v>41</v>
      </c>
      <c r="AB168" s="265">
        <v>44</v>
      </c>
      <c r="AC168" s="265">
        <v>44</v>
      </c>
      <c r="AD168" s="265">
        <v>44</v>
      </c>
      <c r="AE168" s="265">
        <v>44</v>
      </c>
      <c r="AF168" s="265">
        <v>44</v>
      </c>
      <c r="AG168" s="278">
        <f t="shared" si="336"/>
        <v>20731.707317073171</v>
      </c>
      <c r="AH168" s="278">
        <f t="shared" si="337"/>
        <v>21401.515151515152</v>
      </c>
      <c r="AI168" s="278">
        <f t="shared" si="338"/>
        <v>22557.196969696975</v>
      </c>
      <c r="AJ168" s="278">
        <f t="shared" si="339"/>
        <v>24091.086363636365</v>
      </c>
      <c r="AK168" s="278">
        <f t="shared" si="340"/>
        <v>25367.913940909089</v>
      </c>
      <c r="AL168" s="278">
        <f t="shared" si="341"/>
        <v>26712.41337977727</v>
      </c>
      <c r="AM168" s="265">
        <v>10.199999999999999</v>
      </c>
      <c r="AN168" s="265">
        <v>11.3</v>
      </c>
      <c r="AO168" s="265">
        <f t="shared" si="342"/>
        <v>11.910200000000001</v>
      </c>
      <c r="AP168" s="265">
        <f t="shared" si="343"/>
        <v>12.720093600000002</v>
      </c>
      <c r="AQ168" s="265">
        <f t="shared" si="344"/>
        <v>13.394258560800001</v>
      </c>
      <c r="AR168" s="265">
        <f t="shared" si="345"/>
        <v>14.1041542645224</v>
      </c>
    </row>
    <row r="169" spans="1:44" s="23" customFormat="1" ht="18.75" customHeight="1">
      <c r="A169" s="245" t="s">
        <v>383</v>
      </c>
      <c r="B169" s="245"/>
      <c r="C169" s="274"/>
      <c r="D169" s="265"/>
      <c r="E169" s="265"/>
      <c r="F169" s="265"/>
      <c r="G169" s="265"/>
      <c r="H169" s="265"/>
      <c r="I169" s="265"/>
      <c r="J169" s="265"/>
      <c r="K169" s="265">
        <v>0.25</v>
      </c>
      <c r="L169" s="293">
        <v>1.0469999999999999</v>
      </c>
      <c r="M169" s="265">
        <f t="shared" si="332"/>
        <v>0.26174999999999998</v>
      </c>
      <c r="N169" s="293">
        <v>1.0409999999999999</v>
      </c>
      <c r="O169" s="265">
        <f t="shared" si="333"/>
        <v>0.27248174999999997</v>
      </c>
      <c r="P169" s="293">
        <v>1.036</v>
      </c>
      <c r="Q169" s="265">
        <f t="shared" si="334"/>
        <v>0.28229109299999999</v>
      </c>
      <c r="R169" s="293">
        <v>1.034</v>
      </c>
      <c r="S169" s="265">
        <f t="shared" si="335"/>
        <v>0.29188899016199998</v>
      </c>
      <c r="T169" s="265"/>
      <c r="U169" s="265">
        <v>0</v>
      </c>
      <c r="V169" s="265">
        <v>0</v>
      </c>
      <c r="W169" s="265">
        <f t="shared" si="319"/>
        <v>0</v>
      </c>
      <c r="X169" s="265">
        <f t="shared" si="320"/>
        <v>0</v>
      </c>
      <c r="Y169" s="265">
        <f t="shared" si="321"/>
        <v>0</v>
      </c>
      <c r="Z169" s="265">
        <f t="shared" si="322"/>
        <v>0</v>
      </c>
      <c r="AA169" s="265"/>
      <c r="AB169" s="265">
        <v>2</v>
      </c>
      <c r="AC169" s="265">
        <v>2</v>
      </c>
      <c r="AD169" s="265">
        <v>2</v>
      </c>
      <c r="AE169" s="265">
        <v>2</v>
      </c>
      <c r="AF169" s="265">
        <v>2</v>
      </c>
      <c r="AG169" s="278"/>
      <c r="AH169" s="278">
        <f t="shared" si="337"/>
        <v>10000</v>
      </c>
      <c r="AI169" s="278">
        <f t="shared" si="338"/>
        <v>10540.000000000002</v>
      </c>
      <c r="AJ169" s="278">
        <f t="shared" si="339"/>
        <v>11256.720000000003</v>
      </c>
      <c r="AK169" s="278">
        <f t="shared" si="340"/>
        <v>11853.326160000002</v>
      </c>
      <c r="AL169" s="278">
        <f t="shared" si="341"/>
        <v>12481.552446480002</v>
      </c>
      <c r="AM169" s="265"/>
      <c r="AN169" s="265">
        <v>0.24</v>
      </c>
      <c r="AO169" s="265">
        <f t="shared" si="342"/>
        <v>0.25296000000000002</v>
      </c>
      <c r="AP169" s="265">
        <f t="shared" si="343"/>
        <v>0.27016128000000006</v>
      </c>
      <c r="AQ169" s="265">
        <f t="shared" si="344"/>
        <v>0.28447982784000003</v>
      </c>
      <c r="AR169" s="265">
        <f t="shared" si="345"/>
        <v>0.29955725871552003</v>
      </c>
    </row>
    <row r="170" spans="1:44" s="23" customFormat="1" ht="18" customHeight="1">
      <c r="A170" s="246" t="s">
        <v>384</v>
      </c>
      <c r="B170" s="246"/>
      <c r="C170" s="274"/>
      <c r="D170" s="265"/>
      <c r="E170" s="265"/>
      <c r="F170" s="265"/>
      <c r="G170" s="265"/>
      <c r="H170" s="265"/>
      <c r="I170" s="265"/>
      <c r="J170" s="265"/>
      <c r="K170" s="265">
        <v>6.36</v>
      </c>
      <c r="L170" s="293">
        <v>1.0469999999999999</v>
      </c>
      <c r="M170" s="265">
        <f t="shared" si="332"/>
        <v>6.6589200000000002</v>
      </c>
      <c r="N170" s="293">
        <v>1.0409999999999999</v>
      </c>
      <c r="O170" s="265">
        <f t="shared" si="333"/>
        <v>6.9319357199999994</v>
      </c>
      <c r="P170" s="293">
        <v>1.036</v>
      </c>
      <c r="Q170" s="265">
        <f t="shared" si="334"/>
        <v>7.1814854059199993</v>
      </c>
      <c r="R170" s="293">
        <v>1.034</v>
      </c>
      <c r="S170" s="265">
        <f t="shared" si="335"/>
        <v>7.4256559097212795</v>
      </c>
      <c r="T170" s="265"/>
      <c r="U170" s="265">
        <v>0.9</v>
      </c>
      <c r="V170" s="265">
        <v>0.9</v>
      </c>
      <c r="W170" s="265">
        <f t="shared" si="319"/>
        <v>0.91980000000000006</v>
      </c>
      <c r="X170" s="265">
        <f t="shared" si="320"/>
        <v>0.95751180000000002</v>
      </c>
      <c r="Y170" s="265">
        <f t="shared" si="321"/>
        <v>0.99198222480000009</v>
      </c>
      <c r="Z170" s="265">
        <f t="shared" si="322"/>
        <v>1.0257096204432001</v>
      </c>
      <c r="AA170" s="265"/>
      <c r="AB170" s="265">
        <v>10</v>
      </c>
      <c r="AC170" s="265">
        <v>10</v>
      </c>
      <c r="AD170" s="265">
        <v>10</v>
      </c>
      <c r="AE170" s="265">
        <v>10</v>
      </c>
      <c r="AF170" s="265">
        <v>10</v>
      </c>
      <c r="AG170" s="278"/>
      <c r="AH170" s="278">
        <f t="shared" si="337"/>
        <v>9166.6666666666661</v>
      </c>
      <c r="AI170" s="278">
        <f t="shared" si="338"/>
        <v>9661.6666666666679</v>
      </c>
      <c r="AJ170" s="278">
        <f t="shared" si="339"/>
        <v>10318.660000000002</v>
      </c>
      <c r="AK170" s="278">
        <f t="shared" si="340"/>
        <v>10865.54898</v>
      </c>
      <c r="AL170" s="278">
        <f t="shared" si="341"/>
        <v>11441.42307594</v>
      </c>
      <c r="AM170" s="265"/>
      <c r="AN170" s="265">
        <v>1.1000000000000001</v>
      </c>
      <c r="AO170" s="265">
        <f t="shared" si="342"/>
        <v>1.1594000000000002</v>
      </c>
      <c r="AP170" s="265">
        <f t="shared" si="343"/>
        <v>1.2382392000000002</v>
      </c>
      <c r="AQ170" s="265">
        <f t="shared" si="344"/>
        <v>1.3038658776000001</v>
      </c>
      <c r="AR170" s="265">
        <f t="shared" si="345"/>
        <v>1.3729707691127999</v>
      </c>
    </row>
    <row r="171" spans="1:44" s="23" customFormat="1" ht="18" customHeight="1">
      <c r="A171" s="246" t="s">
        <v>385</v>
      </c>
      <c r="B171" s="246" t="s">
        <v>437</v>
      </c>
      <c r="C171" s="274"/>
      <c r="D171" s="265"/>
      <c r="E171" s="265"/>
      <c r="F171" s="265"/>
      <c r="G171" s="265"/>
      <c r="H171" s="265"/>
      <c r="I171" s="265"/>
      <c r="J171" s="265"/>
      <c r="K171" s="265">
        <v>0</v>
      </c>
      <c r="L171" s="293">
        <v>1.0469999999999999</v>
      </c>
      <c r="M171" s="265">
        <f t="shared" si="332"/>
        <v>0</v>
      </c>
      <c r="N171" s="293">
        <v>1.0409999999999999</v>
      </c>
      <c r="O171" s="265">
        <f t="shared" si="333"/>
        <v>0</v>
      </c>
      <c r="P171" s="293">
        <v>1.036</v>
      </c>
      <c r="Q171" s="265">
        <f t="shared" si="334"/>
        <v>0</v>
      </c>
      <c r="R171" s="293">
        <v>1.034</v>
      </c>
      <c r="S171" s="265">
        <f t="shared" si="335"/>
        <v>0</v>
      </c>
      <c r="T171" s="265"/>
      <c r="U171" s="265">
        <v>0</v>
      </c>
      <c r="V171" s="265">
        <v>0</v>
      </c>
      <c r="W171" s="265">
        <f t="shared" si="319"/>
        <v>0</v>
      </c>
      <c r="X171" s="265">
        <f t="shared" si="320"/>
        <v>0</v>
      </c>
      <c r="Y171" s="265">
        <f t="shared" si="321"/>
        <v>0</v>
      </c>
      <c r="Z171" s="265">
        <f t="shared" si="322"/>
        <v>0</v>
      </c>
      <c r="AA171" s="265"/>
      <c r="AB171" s="265">
        <v>0</v>
      </c>
      <c r="AC171" s="265">
        <v>0</v>
      </c>
      <c r="AD171" s="265">
        <v>0</v>
      </c>
      <c r="AE171" s="265">
        <v>0</v>
      </c>
      <c r="AF171" s="265">
        <v>0</v>
      </c>
      <c r="AG171" s="278"/>
      <c r="AH171" s="278"/>
      <c r="AI171" s="278"/>
      <c r="AJ171" s="278"/>
      <c r="AK171" s="278"/>
      <c r="AL171" s="278"/>
      <c r="AM171" s="265"/>
      <c r="AN171" s="265">
        <v>0</v>
      </c>
      <c r="AO171" s="265">
        <f t="shared" si="342"/>
        <v>0</v>
      </c>
      <c r="AP171" s="265">
        <f t="shared" si="343"/>
        <v>0</v>
      </c>
      <c r="AQ171" s="265">
        <f t="shared" si="344"/>
        <v>0</v>
      </c>
      <c r="AR171" s="265">
        <f t="shared" si="345"/>
        <v>0</v>
      </c>
    </row>
    <row r="172" spans="1:44" s="23" customFormat="1" ht="18" customHeight="1">
      <c r="A172" s="246" t="s">
        <v>462</v>
      </c>
      <c r="B172" s="246"/>
      <c r="C172" s="274"/>
      <c r="D172" s="265"/>
      <c r="E172" s="265"/>
      <c r="F172" s="265"/>
      <c r="G172" s="265"/>
      <c r="H172" s="265"/>
      <c r="I172" s="265"/>
      <c r="J172" s="265">
        <v>4.18</v>
      </c>
      <c r="K172" s="265"/>
      <c r="L172" s="293">
        <v>1.0469999999999999</v>
      </c>
      <c r="M172" s="265">
        <f t="shared" si="332"/>
        <v>0</v>
      </c>
      <c r="N172" s="293">
        <v>1.0409999999999999</v>
      </c>
      <c r="O172" s="265">
        <f t="shared" si="333"/>
        <v>0</v>
      </c>
      <c r="P172" s="293">
        <v>1.036</v>
      </c>
      <c r="Q172" s="265">
        <f t="shared" si="334"/>
        <v>0</v>
      </c>
      <c r="R172" s="293">
        <v>1.034</v>
      </c>
      <c r="S172" s="265">
        <f t="shared" si="335"/>
        <v>0</v>
      </c>
      <c r="T172" s="265">
        <v>0</v>
      </c>
      <c r="U172" s="265"/>
      <c r="V172" s="265"/>
      <c r="W172" s="265">
        <f t="shared" si="319"/>
        <v>0</v>
      </c>
      <c r="X172" s="265">
        <f t="shared" si="320"/>
        <v>0</v>
      </c>
      <c r="Y172" s="265">
        <f t="shared" si="321"/>
        <v>0</v>
      </c>
      <c r="Z172" s="265">
        <f t="shared" si="322"/>
        <v>0</v>
      </c>
      <c r="AA172" s="265">
        <v>19</v>
      </c>
      <c r="AB172" s="265"/>
      <c r="AC172" s="265"/>
      <c r="AD172" s="265"/>
      <c r="AE172" s="265"/>
      <c r="AF172" s="265"/>
      <c r="AG172" s="278">
        <f t="shared" si="336"/>
        <v>9649.1228070175439</v>
      </c>
      <c r="AH172" s="278"/>
      <c r="AI172" s="278"/>
      <c r="AJ172" s="278"/>
      <c r="AK172" s="278"/>
      <c r="AL172" s="278"/>
      <c r="AM172" s="265">
        <v>2.2000000000000002</v>
      </c>
      <c r="AN172" s="265"/>
      <c r="AO172" s="265">
        <f t="shared" si="342"/>
        <v>0</v>
      </c>
      <c r="AP172" s="265">
        <f t="shared" si="343"/>
        <v>0</v>
      </c>
      <c r="AQ172" s="265">
        <f t="shared" si="344"/>
        <v>0</v>
      </c>
      <c r="AR172" s="265">
        <f t="shared" si="345"/>
        <v>0</v>
      </c>
    </row>
    <row r="173" spans="1:44" s="23" customFormat="1" ht="18" customHeight="1">
      <c r="A173" s="246" t="s">
        <v>386</v>
      </c>
      <c r="B173" s="246"/>
      <c r="C173" s="274"/>
      <c r="D173" s="265"/>
      <c r="E173" s="265"/>
      <c r="F173" s="265"/>
      <c r="G173" s="265"/>
      <c r="H173" s="265"/>
      <c r="I173" s="265"/>
      <c r="J173" s="265">
        <v>5.0999999999999996</v>
      </c>
      <c r="K173" s="265">
        <v>33.89</v>
      </c>
      <c r="L173" s="293">
        <v>1.0469999999999999</v>
      </c>
      <c r="M173" s="265">
        <f t="shared" si="332"/>
        <v>35.48283</v>
      </c>
      <c r="N173" s="293">
        <v>1.0409999999999999</v>
      </c>
      <c r="O173" s="265">
        <f t="shared" si="333"/>
        <v>36.937626029999997</v>
      </c>
      <c r="P173" s="293">
        <v>1.036</v>
      </c>
      <c r="Q173" s="265">
        <f t="shared" si="334"/>
        <v>38.267380567079996</v>
      </c>
      <c r="R173" s="293">
        <v>1.034</v>
      </c>
      <c r="S173" s="265">
        <f t="shared" si="335"/>
        <v>39.568471506360716</v>
      </c>
      <c r="T173" s="265">
        <v>0.1</v>
      </c>
      <c r="U173" s="265">
        <v>10.82</v>
      </c>
      <c r="V173" s="265">
        <v>10.82</v>
      </c>
      <c r="W173" s="265">
        <f t="shared" si="319"/>
        <v>11.05804</v>
      </c>
      <c r="X173" s="265">
        <f t="shared" si="320"/>
        <v>11.51141964</v>
      </c>
      <c r="Y173" s="265">
        <f t="shared" si="321"/>
        <v>11.925830747040001</v>
      </c>
      <c r="Z173" s="265">
        <f t="shared" si="322"/>
        <v>12.331308992439361</v>
      </c>
      <c r="AA173" s="265">
        <v>3</v>
      </c>
      <c r="AB173" s="265">
        <v>3</v>
      </c>
      <c r="AC173" s="265">
        <v>3</v>
      </c>
      <c r="AD173" s="265">
        <v>3</v>
      </c>
      <c r="AE173" s="265">
        <v>3</v>
      </c>
      <c r="AF173" s="265">
        <v>3</v>
      </c>
      <c r="AG173" s="278">
        <f t="shared" si="336"/>
        <v>13888.888888888889</v>
      </c>
      <c r="AH173" s="278">
        <f t="shared" si="337"/>
        <v>14722.222222222221</v>
      </c>
      <c r="AI173" s="278">
        <f t="shared" si="338"/>
        <v>15517.222222222221</v>
      </c>
      <c r="AJ173" s="278">
        <f t="shared" si="339"/>
        <v>16572.393333333333</v>
      </c>
      <c r="AK173" s="278">
        <f t="shared" si="340"/>
        <v>17450.730180000002</v>
      </c>
      <c r="AL173" s="278">
        <f t="shared" si="341"/>
        <v>18375.618879540001</v>
      </c>
      <c r="AM173" s="265">
        <v>0.5</v>
      </c>
      <c r="AN173" s="265">
        <v>0.53</v>
      </c>
      <c r="AO173" s="265">
        <f t="shared" si="342"/>
        <v>0.55862000000000001</v>
      </c>
      <c r="AP173" s="265">
        <f t="shared" si="343"/>
        <v>0.59660616</v>
      </c>
      <c r="AQ173" s="265">
        <f t="shared" si="344"/>
        <v>0.62822628648000001</v>
      </c>
      <c r="AR173" s="265">
        <f t="shared" si="345"/>
        <v>0.66152227966344002</v>
      </c>
    </row>
    <row r="174" spans="1:44" s="23" customFormat="1" ht="18" customHeight="1">
      <c r="A174" s="246" t="s">
        <v>387</v>
      </c>
      <c r="B174" s="246"/>
      <c r="C174" s="274"/>
      <c r="D174" s="265"/>
      <c r="E174" s="265"/>
      <c r="F174" s="265"/>
      <c r="G174" s="265"/>
      <c r="H174" s="265"/>
      <c r="I174" s="265"/>
      <c r="J174" s="265">
        <v>8.75</v>
      </c>
      <c r="K174" s="265">
        <v>16.899999999999999</v>
      </c>
      <c r="L174" s="293">
        <v>1.0469999999999999</v>
      </c>
      <c r="M174" s="265">
        <f t="shared" si="332"/>
        <v>17.694299999999998</v>
      </c>
      <c r="N174" s="293">
        <v>1.0409999999999999</v>
      </c>
      <c r="O174" s="265">
        <f t="shared" si="333"/>
        <v>18.419766299999996</v>
      </c>
      <c r="P174" s="293">
        <v>1.036</v>
      </c>
      <c r="Q174" s="265">
        <f t="shared" si="334"/>
        <v>19.082877886799995</v>
      </c>
      <c r="R174" s="293">
        <v>1.034</v>
      </c>
      <c r="S174" s="265">
        <f t="shared" si="335"/>
        <v>19.731695734951195</v>
      </c>
      <c r="T174" s="265">
        <v>1.22</v>
      </c>
      <c r="U174" s="265">
        <v>1.7</v>
      </c>
      <c r="V174" s="265">
        <v>1.7</v>
      </c>
      <c r="W174" s="265">
        <f t="shared" si="319"/>
        <v>1.7374000000000001</v>
      </c>
      <c r="X174" s="265">
        <f t="shared" si="320"/>
        <v>1.8086333999999999</v>
      </c>
      <c r="Y174" s="265">
        <f t="shared" si="321"/>
        <v>1.8737442023999999</v>
      </c>
      <c r="Z174" s="265">
        <f t="shared" si="322"/>
        <v>1.9374515052815999</v>
      </c>
      <c r="AA174" s="265">
        <v>8</v>
      </c>
      <c r="AB174" s="265">
        <v>9</v>
      </c>
      <c r="AC174" s="265">
        <v>9</v>
      </c>
      <c r="AD174" s="265">
        <v>9</v>
      </c>
      <c r="AE174" s="265">
        <v>9</v>
      </c>
      <c r="AF174" s="265">
        <v>9</v>
      </c>
      <c r="AG174" s="278">
        <f t="shared" si="336"/>
        <v>8333.3333333333339</v>
      </c>
      <c r="AH174" s="278">
        <f t="shared" si="337"/>
        <v>9259.2592592592591</v>
      </c>
      <c r="AI174" s="278">
        <f t="shared" si="338"/>
        <v>9759.2592592592591</v>
      </c>
      <c r="AJ174" s="278">
        <f t="shared" si="339"/>
        <v>10422.888888888889</v>
      </c>
      <c r="AK174" s="278">
        <f t="shared" si="340"/>
        <v>10975.302</v>
      </c>
      <c r="AL174" s="278">
        <f t="shared" si="341"/>
        <v>11556.993005999997</v>
      </c>
      <c r="AM174" s="265">
        <v>0.8</v>
      </c>
      <c r="AN174" s="265">
        <v>1</v>
      </c>
      <c r="AO174" s="265">
        <f t="shared" si="342"/>
        <v>1.054</v>
      </c>
      <c r="AP174" s="265">
        <f t="shared" si="343"/>
        <v>1.125672</v>
      </c>
      <c r="AQ174" s="265">
        <f t="shared" si="344"/>
        <v>1.185332616</v>
      </c>
      <c r="AR174" s="265">
        <f t="shared" si="345"/>
        <v>1.2481552446479998</v>
      </c>
    </row>
    <row r="175" spans="1:44" s="23" customFormat="1" ht="18" customHeight="1">
      <c r="A175" s="246" t="s">
        <v>319</v>
      </c>
      <c r="B175" s="246"/>
      <c r="C175" s="274"/>
      <c r="D175" s="265"/>
      <c r="E175" s="265"/>
      <c r="F175" s="265"/>
      <c r="G175" s="265"/>
      <c r="H175" s="265"/>
      <c r="I175" s="265"/>
      <c r="J175" s="265">
        <v>10.58</v>
      </c>
      <c r="K175" s="265"/>
      <c r="L175" s="293"/>
      <c r="M175" s="265"/>
      <c r="N175" s="293"/>
      <c r="O175" s="265"/>
      <c r="P175" s="293"/>
      <c r="Q175" s="265"/>
      <c r="R175" s="293"/>
      <c r="S175" s="265"/>
      <c r="T175" s="265"/>
      <c r="U175" s="265"/>
      <c r="V175" s="265"/>
      <c r="W175" s="265"/>
      <c r="X175" s="265"/>
      <c r="Y175" s="265"/>
      <c r="Z175" s="265"/>
      <c r="AA175" s="265">
        <v>1414</v>
      </c>
      <c r="AB175" s="265">
        <v>1520</v>
      </c>
      <c r="AC175" s="265">
        <v>1520</v>
      </c>
      <c r="AD175" s="265">
        <v>1520</v>
      </c>
      <c r="AE175" s="265">
        <v>1520</v>
      </c>
      <c r="AF175" s="265">
        <v>1520</v>
      </c>
      <c r="AG175" s="278">
        <f t="shared" si="336"/>
        <v>49022.913719943426</v>
      </c>
      <c r="AH175" s="278">
        <f t="shared" si="337"/>
        <v>51594.372807017549</v>
      </c>
      <c r="AI175" s="278">
        <f t="shared" si="338"/>
        <v>54380.468938596496</v>
      </c>
      <c r="AJ175" s="278">
        <f t="shared" si="339"/>
        <v>58078.340826421067</v>
      </c>
      <c r="AK175" s="278">
        <f t="shared" si="340"/>
        <v>61156.49289022138</v>
      </c>
      <c r="AL175" s="278">
        <f t="shared" si="341"/>
        <v>64397.787013403104</v>
      </c>
      <c r="AM175" s="265">
        <v>831.82079999999996</v>
      </c>
      <c r="AN175" s="265">
        <v>941.08136000000002</v>
      </c>
      <c r="AO175" s="265">
        <f t="shared" si="342"/>
        <v>991.89975344000004</v>
      </c>
      <c r="AP175" s="265">
        <f t="shared" si="343"/>
        <v>1059.3489366739202</v>
      </c>
      <c r="AQ175" s="265">
        <f t="shared" si="344"/>
        <v>1115.4944303176378</v>
      </c>
      <c r="AR175" s="265">
        <f t="shared" si="345"/>
        <v>1174.6156351244726</v>
      </c>
    </row>
    <row r="176" spans="1:44" s="23" customFormat="1" ht="84" customHeight="1">
      <c r="A176" s="148" t="s">
        <v>237</v>
      </c>
      <c r="B176" s="148"/>
      <c r="C176" s="274"/>
      <c r="D176" s="263">
        <f>SUM(D178:D181)</f>
        <v>0</v>
      </c>
      <c r="E176" s="263">
        <f t="shared" ref="E176:AR176" si="346">SUM(E178:E181)</f>
        <v>0</v>
      </c>
      <c r="F176" s="263">
        <f t="shared" si="346"/>
        <v>0</v>
      </c>
      <c r="G176" s="263">
        <f t="shared" si="346"/>
        <v>0</v>
      </c>
      <c r="H176" s="263">
        <f t="shared" si="346"/>
        <v>0</v>
      </c>
      <c r="I176" s="263">
        <f t="shared" si="346"/>
        <v>0</v>
      </c>
      <c r="J176" s="263">
        <f t="shared" si="346"/>
        <v>2.8600000000000003</v>
      </c>
      <c r="K176" s="263">
        <f t="shared" si="346"/>
        <v>2.82</v>
      </c>
      <c r="L176" s="276"/>
      <c r="M176" s="263">
        <f t="shared" si="346"/>
        <v>2.9356199999999997</v>
      </c>
      <c r="N176" s="276"/>
      <c r="O176" s="263">
        <f t="shared" si="346"/>
        <v>3.0530447999999999</v>
      </c>
      <c r="P176" s="276"/>
      <c r="Q176" s="263">
        <f t="shared" si="346"/>
        <v>3.1690605023999998</v>
      </c>
      <c r="R176" s="276"/>
      <c r="S176" s="263">
        <f t="shared" si="346"/>
        <v>3.2894848014911999</v>
      </c>
      <c r="T176" s="263">
        <f t="shared" si="346"/>
        <v>0.12</v>
      </c>
      <c r="U176" s="263">
        <f t="shared" si="346"/>
        <v>0.19</v>
      </c>
      <c r="V176" s="263">
        <f t="shared" si="346"/>
        <v>0.19</v>
      </c>
      <c r="W176" s="263">
        <f t="shared" si="346"/>
        <v>0.19418000000000002</v>
      </c>
      <c r="X176" s="263">
        <f t="shared" si="346"/>
        <v>0.20194720000000002</v>
      </c>
      <c r="Y176" s="263">
        <f t="shared" si="346"/>
        <v>0.20962119360000003</v>
      </c>
      <c r="Z176" s="263">
        <f t="shared" si="346"/>
        <v>0.21758679895680005</v>
      </c>
      <c r="AA176" s="263">
        <f t="shared" si="346"/>
        <v>4</v>
      </c>
      <c r="AB176" s="263">
        <f t="shared" si="346"/>
        <v>2</v>
      </c>
      <c r="AC176" s="263">
        <f t="shared" ref="AC176:AD176" si="347">SUM(AC178:AC181)</f>
        <v>2</v>
      </c>
      <c r="AD176" s="263">
        <f t="shared" si="347"/>
        <v>2</v>
      </c>
      <c r="AE176" s="263">
        <f t="shared" ref="AE176:AF176" si="348">SUM(AE178:AE181)</f>
        <v>2</v>
      </c>
      <c r="AF176" s="263">
        <f t="shared" si="348"/>
        <v>2</v>
      </c>
      <c r="AG176" s="263">
        <f t="shared" si="346"/>
        <v>29166.666666666668</v>
      </c>
      <c r="AH176" s="263">
        <f t="shared" si="346"/>
        <v>12500</v>
      </c>
      <c r="AI176" s="263">
        <f t="shared" si="346"/>
        <v>13175</v>
      </c>
      <c r="AJ176" s="263">
        <f t="shared" si="346"/>
        <v>14070.9</v>
      </c>
      <c r="AK176" s="263">
        <f t="shared" si="346"/>
        <v>14816.657699999998</v>
      </c>
      <c r="AL176" s="263">
        <f t="shared" si="346"/>
        <v>15601.940558099997</v>
      </c>
      <c r="AM176" s="281">
        <f t="shared" si="346"/>
        <v>0.5</v>
      </c>
      <c r="AN176" s="281">
        <f t="shared" si="346"/>
        <v>0.3</v>
      </c>
      <c r="AO176" s="281">
        <f t="shared" si="346"/>
        <v>0.31619999999999998</v>
      </c>
      <c r="AP176" s="281">
        <f t="shared" si="346"/>
        <v>0.33770159999999999</v>
      </c>
      <c r="AQ176" s="281">
        <f t="shared" si="346"/>
        <v>0.35559978479999999</v>
      </c>
      <c r="AR176" s="281">
        <f t="shared" si="346"/>
        <v>0.37444657339439996</v>
      </c>
    </row>
    <row r="177" spans="1:45" s="23" customFormat="1" ht="15.75">
      <c r="A177" s="245" t="s">
        <v>224</v>
      </c>
      <c r="B177" s="245"/>
      <c r="C177" s="274"/>
      <c r="D177" s="265"/>
      <c r="E177" s="265"/>
      <c r="F177" s="265"/>
      <c r="G177" s="265"/>
      <c r="H177" s="265"/>
      <c r="I177" s="265"/>
      <c r="J177" s="265"/>
      <c r="K177" s="265"/>
      <c r="L177" s="293"/>
      <c r="M177" s="265"/>
      <c r="N177" s="293"/>
      <c r="O177" s="265"/>
      <c r="P177" s="293"/>
      <c r="Q177" s="265"/>
      <c r="R177" s="293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</row>
    <row r="178" spans="1:45" s="23" customFormat="1" ht="15.75">
      <c r="A178" s="245" t="s">
        <v>388</v>
      </c>
      <c r="B178" s="245" t="s">
        <v>437</v>
      </c>
      <c r="C178" s="274"/>
      <c r="D178" s="265"/>
      <c r="E178" s="265"/>
      <c r="F178" s="265"/>
      <c r="G178" s="265"/>
      <c r="H178" s="265"/>
      <c r="I178" s="265"/>
      <c r="J178" s="265">
        <v>0.1</v>
      </c>
      <c r="K178" s="265">
        <v>0</v>
      </c>
      <c r="L178" s="293">
        <v>1.0409999999999999</v>
      </c>
      <c r="M178" s="265">
        <f t="shared" ref="M178:M180" si="349">K178*L178</f>
        <v>0</v>
      </c>
      <c r="N178" s="293">
        <v>1.04</v>
      </c>
      <c r="O178" s="265">
        <f t="shared" ref="O178:O180" si="350">M178*N178</f>
        <v>0</v>
      </c>
      <c r="P178" s="293">
        <v>1.038</v>
      </c>
      <c r="Q178" s="265">
        <f t="shared" ref="Q178:Q180" si="351">O178*P178</f>
        <v>0</v>
      </c>
      <c r="R178" s="293">
        <v>1.038</v>
      </c>
      <c r="S178" s="265">
        <f t="shared" ref="S178:S180" si="352">Q178*R178</f>
        <v>0</v>
      </c>
      <c r="T178" s="265">
        <v>0</v>
      </c>
      <c r="U178" s="265">
        <v>0</v>
      </c>
      <c r="V178" s="265">
        <v>0</v>
      </c>
      <c r="W178" s="265">
        <f t="shared" ref="W178:W180" si="353">V178*1.022</f>
        <v>0</v>
      </c>
      <c r="X178" s="265">
        <f t="shared" ref="X178:X180" si="354">W178*N178</f>
        <v>0</v>
      </c>
      <c r="Y178" s="265">
        <f t="shared" ref="Y178:Y180" si="355">X178*P178</f>
        <v>0</v>
      </c>
      <c r="Z178" s="265">
        <f t="shared" ref="Z178:Z180" si="356">Y178*R178</f>
        <v>0</v>
      </c>
      <c r="AA178" s="265">
        <v>1</v>
      </c>
      <c r="AB178" s="265">
        <v>0</v>
      </c>
      <c r="AC178" s="265">
        <v>0</v>
      </c>
      <c r="AD178" s="265">
        <v>0</v>
      </c>
      <c r="AE178" s="265">
        <v>0</v>
      </c>
      <c r="AF178" s="265">
        <v>0</v>
      </c>
      <c r="AG178" s="278">
        <f t="shared" ref="AG178" si="357">AM178*1000000/12/AA178</f>
        <v>8333.3333333333339</v>
      </c>
      <c r="AH178" s="278"/>
      <c r="AI178" s="278"/>
      <c r="AJ178" s="278"/>
      <c r="AK178" s="278"/>
      <c r="AL178" s="278"/>
      <c r="AM178" s="265">
        <v>0.1</v>
      </c>
      <c r="AN178" s="265">
        <v>0</v>
      </c>
      <c r="AO178" s="265">
        <f t="shared" ref="AO178" si="358">AN178*105.4%</f>
        <v>0</v>
      </c>
      <c r="AP178" s="265">
        <f t="shared" ref="AP178" si="359">AO178*106.8%</f>
        <v>0</v>
      </c>
      <c r="AQ178" s="265">
        <f t="shared" ref="AQ178" si="360">AP178*105.3%</f>
        <v>0</v>
      </c>
      <c r="AR178" s="265">
        <f t="shared" ref="AR178" si="361">AQ178*105.3%</f>
        <v>0</v>
      </c>
    </row>
    <row r="179" spans="1:45" s="23" customFormat="1" ht="15.75">
      <c r="A179" s="245" t="s">
        <v>389</v>
      </c>
      <c r="B179" s="245" t="s">
        <v>437</v>
      </c>
      <c r="C179" s="274"/>
      <c r="D179" s="265"/>
      <c r="E179" s="265"/>
      <c r="F179" s="265"/>
      <c r="G179" s="265"/>
      <c r="H179" s="265"/>
      <c r="I179" s="265"/>
      <c r="J179" s="265">
        <v>0.12</v>
      </c>
      <c r="K179" s="265">
        <v>0</v>
      </c>
      <c r="L179" s="293">
        <v>1.0409999999999999</v>
      </c>
      <c r="M179" s="265">
        <f t="shared" si="349"/>
        <v>0</v>
      </c>
      <c r="N179" s="293">
        <v>1.04</v>
      </c>
      <c r="O179" s="265">
        <f t="shared" si="350"/>
        <v>0</v>
      </c>
      <c r="P179" s="293">
        <v>1.038</v>
      </c>
      <c r="Q179" s="265">
        <f t="shared" si="351"/>
        <v>0</v>
      </c>
      <c r="R179" s="293">
        <v>1.038</v>
      </c>
      <c r="S179" s="265">
        <f t="shared" si="352"/>
        <v>0</v>
      </c>
      <c r="T179" s="265">
        <v>0</v>
      </c>
      <c r="U179" s="265">
        <v>0</v>
      </c>
      <c r="V179" s="265">
        <v>0</v>
      </c>
      <c r="W179" s="265">
        <f t="shared" si="353"/>
        <v>0</v>
      </c>
      <c r="X179" s="265">
        <f t="shared" si="354"/>
        <v>0</v>
      </c>
      <c r="Y179" s="265">
        <f t="shared" si="355"/>
        <v>0</v>
      </c>
      <c r="Z179" s="265">
        <f t="shared" si="356"/>
        <v>0</v>
      </c>
      <c r="AA179" s="265">
        <v>1</v>
      </c>
      <c r="AB179" s="265">
        <v>0</v>
      </c>
      <c r="AC179" s="265">
        <v>0</v>
      </c>
      <c r="AD179" s="265">
        <v>0</v>
      </c>
      <c r="AE179" s="265">
        <v>0</v>
      </c>
      <c r="AF179" s="265">
        <v>0</v>
      </c>
      <c r="AG179" s="278">
        <f t="shared" ref="AG179" si="362">AM179*1000000/12/AA179</f>
        <v>8333.3333333333339</v>
      </c>
      <c r="AH179" s="278"/>
      <c r="AI179" s="278"/>
      <c r="AJ179" s="278"/>
      <c r="AK179" s="278"/>
      <c r="AL179" s="278"/>
      <c r="AM179" s="265">
        <v>0.1</v>
      </c>
      <c r="AN179" s="265">
        <v>0</v>
      </c>
      <c r="AO179" s="265">
        <f t="shared" ref="AO179:AO180" si="363">AN179*105.4%</f>
        <v>0</v>
      </c>
      <c r="AP179" s="265">
        <f t="shared" ref="AP179:AP180" si="364">AO179*106.8%</f>
        <v>0</v>
      </c>
      <c r="AQ179" s="265">
        <f t="shared" ref="AQ179:AQ180" si="365">AP179*105.3%</f>
        <v>0</v>
      </c>
      <c r="AR179" s="265">
        <f t="shared" ref="AR179:AR180" si="366">AQ179*105.3%</f>
        <v>0</v>
      </c>
    </row>
    <row r="180" spans="1:45" s="23" customFormat="1" ht="15.75">
      <c r="A180" s="246" t="s">
        <v>287</v>
      </c>
      <c r="B180" s="246"/>
      <c r="C180" s="274"/>
      <c r="D180" s="265"/>
      <c r="E180" s="265"/>
      <c r="F180" s="265"/>
      <c r="G180" s="265"/>
      <c r="H180" s="265"/>
      <c r="I180" s="265"/>
      <c r="J180" s="265">
        <v>2.64</v>
      </c>
      <c r="K180" s="265">
        <v>2.82</v>
      </c>
      <c r="L180" s="293">
        <v>1.0409999999999999</v>
      </c>
      <c r="M180" s="265">
        <f t="shared" si="349"/>
        <v>2.9356199999999997</v>
      </c>
      <c r="N180" s="293">
        <v>1.04</v>
      </c>
      <c r="O180" s="265">
        <f t="shared" si="350"/>
        <v>3.0530447999999999</v>
      </c>
      <c r="P180" s="293">
        <v>1.038</v>
      </c>
      <c r="Q180" s="265">
        <f t="shared" si="351"/>
        <v>3.1690605023999998</v>
      </c>
      <c r="R180" s="293">
        <v>1.038</v>
      </c>
      <c r="S180" s="265">
        <f t="shared" si="352"/>
        <v>3.2894848014911999</v>
      </c>
      <c r="T180" s="265">
        <v>0.12</v>
      </c>
      <c r="U180" s="265">
        <v>0.19</v>
      </c>
      <c r="V180" s="265">
        <v>0.19</v>
      </c>
      <c r="W180" s="265">
        <f t="shared" si="353"/>
        <v>0.19418000000000002</v>
      </c>
      <c r="X180" s="265">
        <f t="shared" si="354"/>
        <v>0.20194720000000002</v>
      </c>
      <c r="Y180" s="265">
        <f t="shared" si="355"/>
        <v>0.20962119360000003</v>
      </c>
      <c r="Z180" s="265">
        <f t="shared" si="356"/>
        <v>0.21758679895680005</v>
      </c>
      <c r="AA180" s="265">
        <v>2</v>
      </c>
      <c r="AB180" s="265">
        <v>2</v>
      </c>
      <c r="AC180" s="265">
        <v>2</v>
      </c>
      <c r="AD180" s="265">
        <v>2</v>
      </c>
      <c r="AE180" s="265">
        <v>2</v>
      </c>
      <c r="AF180" s="265">
        <v>2</v>
      </c>
      <c r="AG180" s="278">
        <f>AM180*1000000/12/AA180</f>
        <v>12500</v>
      </c>
      <c r="AH180" s="278">
        <f t="shared" ref="AH180" si="367">AN180*1000000/AB180/12</f>
        <v>12500</v>
      </c>
      <c r="AI180" s="278">
        <f t="shared" ref="AI180" si="368">AO180*1000000/12/AC180</f>
        <v>13175</v>
      </c>
      <c r="AJ180" s="278">
        <f t="shared" ref="AJ180" si="369">AP180*1000000/12/AD180</f>
        <v>14070.9</v>
      </c>
      <c r="AK180" s="278">
        <f t="shared" ref="AK180" si="370">AQ180*1000000/12/AE180</f>
        <v>14816.657699999998</v>
      </c>
      <c r="AL180" s="278">
        <f t="shared" ref="AL180" si="371">AR180*1000000/12/AF180</f>
        <v>15601.940558099997</v>
      </c>
      <c r="AM180" s="265">
        <v>0.3</v>
      </c>
      <c r="AN180" s="265">
        <v>0.3</v>
      </c>
      <c r="AO180" s="265">
        <f t="shared" si="363"/>
        <v>0.31619999999999998</v>
      </c>
      <c r="AP180" s="265">
        <f t="shared" si="364"/>
        <v>0.33770159999999999</v>
      </c>
      <c r="AQ180" s="265">
        <f t="shared" si="365"/>
        <v>0.35559978479999999</v>
      </c>
      <c r="AR180" s="265">
        <f t="shared" si="366"/>
        <v>0.37444657339439996</v>
      </c>
    </row>
    <row r="181" spans="1:45" s="23" customFormat="1" ht="15.75">
      <c r="A181" s="246" t="s">
        <v>319</v>
      </c>
      <c r="B181" s="246"/>
      <c r="C181" s="274"/>
      <c r="D181" s="265"/>
      <c r="E181" s="265"/>
      <c r="F181" s="265"/>
      <c r="G181" s="265"/>
      <c r="H181" s="265"/>
      <c r="I181" s="265"/>
      <c r="J181" s="265"/>
      <c r="K181" s="265"/>
      <c r="L181" s="293"/>
      <c r="M181" s="265"/>
      <c r="N181" s="293"/>
      <c r="O181" s="265"/>
      <c r="P181" s="293"/>
      <c r="Q181" s="265"/>
      <c r="R181" s="293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</row>
    <row r="182" spans="1:45" s="23" customFormat="1" ht="18.75">
      <c r="A182" s="148" t="s">
        <v>10</v>
      </c>
      <c r="B182" s="148"/>
      <c r="C182" s="274"/>
      <c r="D182" s="263">
        <f>SUM(D184:D218)</f>
        <v>0</v>
      </c>
      <c r="E182" s="263">
        <f t="shared" ref="E182:Z182" si="372">SUM(E184:E218)</f>
        <v>0</v>
      </c>
      <c r="F182" s="263">
        <f t="shared" si="372"/>
        <v>0</v>
      </c>
      <c r="G182" s="263">
        <f t="shared" si="372"/>
        <v>0</v>
      </c>
      <c r="H182" s="263">
        <f t="shared" si="372"/>
        <v>0</v>
      </c>
      <c r="I182" s="263">
        <f t="shared" si="372"/>
        <v>0</v>
      </c>
      <c r="J182" s="263">
        <f t="shared" si="372"/>
        <v>171.42999999999998</v>
      </c>
      <c r="K182" s="263">
        <f t="shared" si="372"/>
        <v>288.8</v>
      </c>
      <c r="L182" s="276"/>
      <c r="M182" s="263">
        <f t="shared" si="372"/>
        <v>301.86547999999999</v>
      </c>
      <c r="N182" s="276"/>
      <c r="O182" s="263">
        <f t="shared" si="372"/>
        <v>315.18932104000004</v>
      </c>
      <c r="P182" s="276"/>
      <c r="Q182" s="263">
        <f t="shared" si="372"/>
        <v>329.41764530519993</v>
      </c>
      <c r="R182" s="276"/>
      <c r="S182" s="263">
        <f t="shared" si="372"/>
        <v>344.11279186566554</v>
      </c>
      <c r="T182" s="263">
        <f t="shared" si="372"/>
        <v>8.379999999999999</v>
      </c>
      <c r="U182" s="263">
        <f t="shared" si="372"/>
        <v>14.55</v>
      </c>
      <c r="V182" s="263">
        <f t="shared" si="372"/>
        <v>14.63</v>
      </c>
      <c r="W182" s="263">
        <f t="shared" si="372"/>
        <v>14.95186</v>
      </c>
      <c r="X182" s="263">
        <f t="shared" si="372"/>
        <v>15.622598600000002</v>
      </c>
      <c r="Y182" s="263">
        <f t="shared" si="372"/>
        <v>16.339097801880001</v>
      </c>
      <c r="Z182" s="263">
        <f t="shared" si="372"/>
        <v>17.076801246959164</v>
      </c>
      <c r="AA182" s="263">
        <f>SUM(AA184:AA218)</f>
        <v>4054</v>
      </c>
      <c r="AB182" s="263">
        <f t="shared" ref="AB182:AS182" si="373">SUM(AB184:AB218)</f>
        <v>4014</v>
      </c>
      <c r="AC182" s="263">
        <f t="shared" ref="AC182:AD182" si="374">SUM(AC184:AC218)</f>
        <v>3950</v>
      </c>
      <c r="AD182" s="263">
        <f t="shared" si="374"/>
        <v>3950</v>
      </c>
      <c r="AE182" s="263">
        <f t="shared" ref="AE182:AF182" si="375">SUM(AE184:AE218)</f>
        <v>3950</v>
      </c>
      <c r="AF182" s="263">
        <f t="shared" si="375"/>
        <v>3950</v>
      </c>
      <c r="AG182" s="263">
        <f>AM182*1000000/12/AA182</f>
        <v>27134.394014142406</v>
      </c>
      <c r="AH182" s="279">
        <f>AN182*1000000/AB182/12</f>
        <v>28586.918701212428</v>
      </c>
      <c r="AI182" s="279">
        <f>AO182*1000000/12/AC182</f>
        <v>30618.804510548525</v>
      </c>
      <c r="AJ182" s="279">
        <f>AP182*1000000/12/AD182</f>
        <v>32700.883217265829</v>
      </c>
      <c r="AK182" s="263">
        <f>AQ182*1000000/12/AE182</f>
        <v>34434.030027780915</v>
      </c>
      <c r="AL182" s="279">
        <f>AR182*1000000/12/AF182</f>
        <v>36259.033619253307</v>
      </c>
      <c r="AM182" s="281">
        <f t="shared" si="373"/>
        <v>1320.0339999999999</v>
      </c>
      <c r="AN182" s="281">
        <f t="shared" si="373"/>
        <v>1376.9747000000002</v>
      </c>
      <c r="AO182" s="281">
        <f t="shared" si="373"/>
        <v>1451.3313338000003</v>
      </c>
      <c r="AP182" s="281">
        <f t="shared" si="373"/>
        <v>1550.0218644984002</v>
      </c>
      <c r="AQ182" s="281">
        <f t="shared" si="373"/>
        <v>1632.1730233168155</v>
      </c>
      <c r="AR182" s="281">
        <f t="shared" si="373"/>
        <v>1718.6781935526067</v>
      </c>
      <c r="AS182" s="263">
        <f t="shared" si="373"/>
        <v>0</v>
      </c>
    </row>
    <row r="183" spans="1:45" s="23" customFormat="1" ht="15.75">
      <c r="A183" s="245" t="s">
        <v>224</v>
      </c>
      <c r="B183" s="245"/>
      <c r="C183" s="274"/>
      <c r="D183" s="265"/>
      <c r="E183" s="265"/>
      <c r="F183" s="265"/>
      <c r="G183" s="265"/>
      <c r="H183" s="265"/>
      <c r="I183" s="265"/>
      <c r="J183" s="265"/>
      <c r="K183" s="265"/>
      <c r="L183" s="293"/>
      <c r="M183" s="265"/>
      <c r="N183" s="293"/>
      <c r="O183" s="265"/>
      <c r="P183" s="293"/>
      <c r="Q183" s="265"/>
      <c r="R183" s="293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</row>
    <row r="184" spans="1:45" s="23" customFormat="1" ht="15.75">
      <c r="A184" s="245" t="s">
        <v>390</v>
      </c>
      <c r="B184" s="245"/>
      <c r="C184" s="274"/>
      <c r="D184" s="265"/>
      <c r="E184" s="265"/>
      <c r="F184" s="265"/>
      <c r="G184" s="265"/>
      <c r="H184" s="265"/>
      <c r="I184" s="265"/>
      <c r="J184" s="265">
        <v>40.69</v>
      </c>
      <c r="K184" s="265">
        <v>39.64</v>
      </c>
      <c r="L184" s="293">
        <v>1.046</v>
      </c>
      <c r="M184" s="265">
        <f>K184*L184</f>
        <v>41.463440000000006</v>
      </c>
      <c r="N184" s="293">
        <v>1.046</v>
      </c>
      <c r="O184" s="265">
        <f>M184*N184</f>
        <v>43.370758240000008</v>
      </c>
      <c r="P184" s="293">
        <v>1.0469999999999999</v>
      </c>
      <c r="Q184" s="265">
        <f>O184*P184</f>
        <v>45.409183877280007</v>
      </c>
      <c r="R184" s="293">
        <v>1.046</v>
      </c>
      <c r="S184" s="265">
        <f>Q184*R184</f>
        <v>47.498006335634891</v>
      </c>
      <c r="T184" s="265">
        <v>-0.28999999999999998</v>
      </c>
      <c r="U184" s="265">
        <v>4.07</v>
      </c>
      <c r="V184" s="265">
        <v>4.07</v>
      </c>
      <c r="W184" s="265">
        <f t="shared" ref="W184:W217" si="376">V184*1.022</f>
        <v>4.1595400000000007</v>
      </c>
      <c r="X184" s="265">
        <f t="shared" ref="X184:X186" si="377">W184*N184</f>
        <v>4.3508788400000009</v>
      </c>
      <c r="Y184" s="265">
        <f t="shared" ref="Y184:Y186" si="378">X184*P184</f>
        <v>4.5553701454800004</v>
      </c>
      <c r="Z184" s="265">
        <f t="shared" ref="Z184:Z186" si="379">Y184*R184</f>
        <v>4.7649171721720807</v>
      </c>
      <c r="AA184" s="265">
        <v>95</v>
      </c>
      <c r="AB184" s="265">
        <v>90</v>
      </c>
      <c r="AC184" s="265">
        <v>90</v>
      </c>
      <c r="AD184" s="265">
        <v>90</v>
      </c>
      <c r="AE184" s="265">
        <v>90</v>
      </c>
      <c r="AF184" s="265">
        <v>90</v>
      </c>
      <c r="AG184" s="278">
        <f>AM184*1000000/12/AA184</f>
        <v>17719.298245614034</v>
      </c>
      <c r="AH184" s="278">
        <f t="shared" ref="AH184" si="380">AN184*1000000/AB184/12</f>
        <v>18148.14814814815</v>
      </c>
      <c r="AI184" s="278">
        <f t="shared" ref="AI184" si="381">AO184*1000000/12/AC184</f>
        <v>19128.148148148153</v>
      </c>
      <c r="AJ184" s="278">
        <f t="shared" ref="AJ184" si="382">AP184*1000000/12/AD184</f>
        <v>20428.862222222229</v>
      </c>
      <c r="AK184" s="278">
        <f t="shared" ref="AK184" si="383">AQ184*1000000/12/AE184</f>
        <v>21511.591920000003</v>
      </c>
      <c r="AL184" s="278">
        <f t="shared" ref="AL184" si="384">AR184*1000000/12/AF184</f>
        <v>22651.706291760005</v>
      </c>
      <c r="AM184" s="265">
        <v>20.2</v>
      </c>
      <c r="AN184" s="265">
        <v>19.600000000000001</v>
      </c>
      <c r="AO184" s="265">
        <f t="shared" ref="AO184" si="385">AN184*105.4%</f>
        <v>20.658400000000004</v>
      </c>
      <c r="AP184" s="265">
        <f t="shared" ref="AP184" si="386">AO184*106.8%</f>
        <v>22.063171200000006</v>
      </c>
      <c r="AQ184" s="265">
        <f t="shared" ref="AQ184" si="387">AP184*105.3%</f>
        <v>23.232519273600005</v>
      </c>
      <c r="AR184" s="265">
        <f t="shared" ref="AR184" si="388">AQ184*105.3%</f>
        <v>24.463842795100803</v>
      </c>
    </row>
    <row r="185" spans="1:45" s="23" customFormat="1" ht="15.75">
      <c r="A185" s="245" t="s">
        <v>391</v>
      </c>
      <c r="B185" s="245"/>
      <c r="C185" s="274"/>
      <c r="D185" s="265"/>
      <c r="E185" s="265"/>
      <c r="F185" s="265"/>
      <c r="G185" s="265"/>
      <c r="H185" s="265"/>
      <c r="I185" s="265"/>
      <c r="J185" s="265">
        <v>0.3</v>
      </c>
      <c r="K185" s="265">
        <v>0.02</v>
      </c>
      <c r="L185" s="293">
        <v>1.046</v>
      </c>
      <c r="M185" s="265">
        <f t="shared" ref="M185:M217" si="389">K185*L185</f>
        <v>2.0920000000000001E-2</v>
      </c>
      <c r="N185" s="293">
        <v>1.046</v>
      </c>
      <c r="O185" s="265">
        <f t="shared" ref="O185:O217" si="390">M185*N185</f>
        <v>2.1882320000000004E-2</v>
      </c>
      <c r="P185" s="293">
        <v>1.0469999999999999</v>
      </c>
      <c r="Q185" s="265">
        <f t="shared" ref="Q185:Q217" si="391">O185*P185</f>
        <v>2.2910789040000001E-2</v>
      </c>
      <c r="R185" s="293">
        <v>1.046</v>
      </c>
      <c r="S185" s="265">
        <f t="shared" ref="S185:S217" si="392">Q185*R185</f>
        <v>2.3964685335840001E-2</v>
      </c>
      <c r="T185" s="265">
        <v>0</v>
      </c>
      <c r="U185" s="265">
        <v>-0.05</v>
      </c>
      <c r="V185" s="265"/>
      <c r="W185" s="265">
        <f t="shared" si="376"/>
        <v>0</v>
      </c>
      <c r="X185" s="265">
        <f t="shared" si="377"/>
        <v>0</v>
      </c>
      <c r="Y185" s="265">
        <f t="shared" si="378"/>
        <v>0</v>
      </c>
      <c r="Z185" s="265">
        <f t="shared" si="379"/>
        <v>0</v>
      </c>
      <c r="AA185" s="265">
        <v>0</v>
      </c>
      <c r="AB185" s="265">
        <v>0</v>
      </c>
      <c r="AC185" s="265">
        <v>0</v>
      </c>
      <c r="AD185" s="265">
        <v>0</v>
      </c>
      <c r="AE185" s="265">
        <v>0</v>
      </c>
      <c r="AF185" s="265">
        <v>0</v>
      </c>
      <c r="AG185" s="278" t="e">
        <f t="shared" ref="AG185:AG218" si="393">AM185*1000000/12/AA185</f>
        <v>#DIV/0!</v>
      </c>
      <c r="AH185" s="278" t="e">
        <f t="shared" ref="AH185:AH217" si="394">AN185*1000000/AB185/12</f>
        <v>#DIV/0!</v>
      </c>
      <c r="AI185" s="278" t="e">
        <f t="shared" ref="AI185:AI218" si="395">AO185*1000000/12/AC185</f>
        <v>#DIV/0!</v>
      </c>
      <c r="AJ185" s="278" t="e">
        <f t="shared" ref="AJ185:AJ218" si="396">AP185*1000000/12/AD185</f>
        <v>#DIV/0!</v>
      </c>
      <c r="AK185" s="278" t="e">
        <f t="shared" ref="AK185:AK218" si="397">AQ185*1000000/12/AE185</f>
        <v>#DIV/0!</v>
      </c>
      <c r="AL185" s="278" t="e">
        <f t="shared" ref="AL185:AL218" si="398">AR185*1000000/12/AF185</f>
        <v>#DIV/0!</v>
      </c>
      <c r="AM185" s="265">
        <v>0</v>
      </c>
      <c r="AN185" s="265">
        <v>0</v>
      </c>
      <c r="AO185" s="265">
        <f t="shared" ref="AO185:AO218" si="399">AN185*105.4%</f>
        <v>0</v>
      </c>
      <c r="AP185" s="265">
        <f t="shared" ref="AP185:AP218" si="400">AO185*106.8%</f>
        <v>0</v>
      </c>
      <c r="AQ185" s="265">
        <f t="shared" ref="AQ185:AQ218" si="401">AP185*105.3%</f>
        <v>0</v>
      </c>
      <c r="AR185" s="265">
        <f t="shared" ref="AR185:AR218" si="402">AQ185*105.3%</f>
        <v>0</v>
      </c>
    </row>
    <row r="186" spans="1:45" s="23" customFormat="1" ht="15.75">
      <c r="A186" s="245" t="s">
        <v>392</v>
      </c>
      <c r="B186" s="245"/>
      <c r="C186" s="274"/>
      <c r="D186" s="265"/>
      <c r="E186" s="265"/>
      <c r="F186" s="265"/>
      <c r="G186" s="265"/>
      <c r="H186" s="265"/>
      <c r="I186" s="265"/>
      <c r="J186" s="265">
        <v>0.57999999999999996</v>
      </c>
      <c r="K186" s="265">
        <v>0.53</v>
      </c>
      <c r="L186" s="293">
        <v>1.046</v>
      </c>
      <c r="M186" s="265">
        <f t="shared" si="389"/>
        <v>0.55438000000000009</v>
      </c>
      <c r="N186" s="293">
        <v>1.046</v>
      </c>
      <c r="O186" s="265">
        <f t="shared" si="390"/>
        <v>0.57988148000000017</v>
      </c>
      <c r="P186" s="293">
        <v>1.0469999999999999</v>
      </c>
      <c r="Q186" s="265">
        <f t="shared" si="391"/>
        <v>0.60713590956000019</v>
      </c>
      <c r="R186" s="293">
        <v>1.046</v>
      </c>
      <c r="S186" s="265">
        <f t="shared" si="392"/>
        <v>0.63506416139976019</v>
      </c>
      <c r="T186" s="265">
        <v>0.03</v>
      </c>
      <c r="U186" s="265">
        <v>0</v>
      </c>
      <c r="V186" s="265">
        <v>0</v>
      </c>
      <c r="W186" s="265">
        <f t="shared" si="376"/>
        <v>0</v>
      </c>
      <c r="X186" s="265">
        <f t="shared" si="377"/>
        <v>0</v>
      </c>
      <c r="Y186" s="265">
        <f t="shared" si="378"/>
        <v>0</v>
      </c>
      <c r="Z186" s="265">
        <f t="shared" si="379"/>
        <v>0</v>
      </c>
      <c r="AA186" s="265">
        <v>7</v>
      </c>
      <c r="AB186" s="265">
        <v>5</v>
      </c>
      <c r="AC186" s="265">
        <v>5</v>
      </c>
      <c r="AD186" s="265">
        <v>5</v>
      </c>
      <c r="AE186" s="265">
        <v>5</v>
      </c>
      <c r="AF186" s="265">
        <v>5</v>
      </c>
      <c r="AG186" s="278">
        <f t="shared" si="393"/>
        <v>1190.4761904761906</v>
      </c>
      <c r="AH186" s="278">
        <f t="shared" si="394"/>
        <v>5833.333333333333</v>
      </c>
      <c r="AI186" s="278">
        <f t="shared" si="395"/>
        <v>6148.3333333333339</v>
      </c>
      <c r="AJ186" s="278">
        <f t="shared" si="396"/>
        <v>6566.42</v>
      </c>
      <c r="AK186" s="278">
        <f t="shared" si="397"/>
        <v>6914.4402600000012</v>
      </c>
      <c r="AL186" s="278">
        <f t="shared" si="398"/>
        <v>7280.9055937800003</v>
      </c>
      <c r="AM186" s="265">
        <v>0.1</v>
      </c>
      <c r="AN186" s="265">
        <v>0.35</v>
      </c>
      <c r="AO186" s="265">
        <f t="shared" si="399"/>
        <v>0.36890000000000001</v>
      </c>
      <c r="AP186" s="265">
        <f t="shared" si="400"/>
        <v>0.39398520000000004</v>
      </c>
      <c r="AQ186" s="265">
        <f t="shared" si="401"/>
        <v>0.41486641560000004</v>
      </c>
      <c r="AR186" s="265">
        <f t="shared" si="402"/>
        <v>0.43685433562680004</v>
      </c>
    </row>
    <row r="187" spans="1:45" s="23" customFormat="1" ht="15.75">
      <c r="A187" s="245" t="s">
        <v>393</v>
      </c>
      <c r="B187" s="245" t="s">
        <v>437</v>
      </c>
      <c r="C187" s="274"/>
      <c r="D187" s="265"/>
      <c r="E187" s="265"/>
      <c r="F187" s="265"/>
      <c r="G187" s="265"/>
      <c r="H187" s="265"/>
      <c r="I187" s="265"/>
      <c r="J187" s="265"/>
      <c r="K187" s="265">
        <v>0</v>
      </c>
      <c r="L187" s="293">
        <v>1.046</v>
      </c>
      <c r="M187" s="265">
        <f t="shared" si="389"/>
        <v>0</v>
      </c>
      <c r="N187" s="293">
        <v>1.046</v>
      </c>
      <c r="O187" s="265">
        <f t="shared" si="390"/>
        <v>0</v>
      </c>
      <c r="P187" s="293">
        <v>1.0469999999999999</v>
      </c>
      <c r="Q187" s="265">
        <f t="shared" si="391"/>
        <v>0</v>
      </c>
      <c r="R187" s="293">
        <v>1.046</v>
      </c>
      <c r="S187" s="265">
        <f t="shared" si="392"/>
        <v>0</v>
      </c>
      <c r="T187" s="265"/>
      <c r="U187" s="265">
        <v>0</v>
      </c>
      <c r="V187" s="265">
        <v>0</v>
      </c>
      <c r="W187" s="265">
        <f t="shared" si="376"/>
        <v>0</v>
      </c>
      <c r="X187" s="265">
        <f t="shared" ref="X187:X217" si="403">W187*N187</f>
        <v>0</v>
      </c>
      <c r="Y187" s="265">
        <f t="shared" ref="Y187:Y217" si="404">X187*P187</f>
        <v>0</v>
      </c>
      <c r="Z187" s="265">
        <f t="shared" ref="Z187:Z217" si="405">Y187*R187</f>
        <v>0</v>
      </c>
      <c r="AA187" s="265"/>
      <c r="AB187" s="265">
        <v>1</v>
      </c>
      <c r="AC187" s="265">
        <v>1</v>
      </c>
      <c r="AD187" s="265">
        <v>1</v>
      </c>
      <c r="AE187" s="265">
        <v>1</v>
      </c>
      <c r="AF187" s="265">
        <v>1</v>
      </c>
      <c r="AG187" s="278" t="e">
        <f t="shared" si="393"/>
        <v>#DIV/0!</v>
      </c>
      <c r="AH187" s="278">
        <f t="shared" si="394"/>
        <v>0</v>
      </c>
      <c r="AI187" s="278">
        <f t="shared" si="395"/>
        <v>0</v>
      </c>
      <c r="AJ187" s="278">
        <f t="shared" si="396"/>
        <v>0</v>
      </c>
      <c r="AK187" s="278">
        <f t="shared" si="397"/>
        <v>0</v>
      </c>
      <c r="AL187" s="278">
        <f t="shared" si="398"/>
        <v>0</v>
      </c>
      <c r="AM187" s="265"/>
      <c r="AN187" s="265">
        <v>0</v>
      </c>
      <c r="AO187" s="265">
        <f t="shared" si="399"/>
        <v>0</v>
      </c>
      <c r="AP187" s="265">
        <f t="shared" si="400"/>
        <v>0</v>
      </c>
      <c r="AQ187" s="265">
        <f t="shared" si="401"/>
        <v>0</v>
      </c>
      <c r="AR187" s="265">
        <f t="shared" si="402"/>
        <v>0</v>
      </c>
    </row>
    <row r="188" spans="1:45" s="23" customFormat="1" ht="15.75">
      <c r="A188" s="245" t="s">
        <v>394</v>
      </c>
      <c r="B188" s="245"/>
      <c r="C188" s="274"/>
      <c r="D188" s="265"/>
      <c r="E188" s="265"/>
      <c r="F188" s="265"/>
      <c r="G188" s="265"/>
      <c r="H188" s="265"/>
      <c r="I188" s="265"/>
      <c r="J188" s="265">
        <v>37.590000000000003</v>
      </c>
      <c r="K188" s="265">
        <v>35.799999999999997</v>
      </c>
      <c r="L188" s="293">
        <v>1.046</v>
      </c>
      <c r="M188" s="265">
        <f t="shared" si="389"/>
        <v>37.446799999999996</v>
      </c>
      <c r="N188" s="293">
        <v>1.046</v>
      </c>
      <c r="O188" s="265">
        <f t="shared" si="390"/>
        <v>39.169352799999999</v>
      </c>
      <c r="P188" s="293">
        <v>1.0469999999999999</v>
      </c>
      <c r="Q188" s="265">
        <f t="shared" si="391"/>
        <v>41.010312381599995</v>
      </c>
      <c r="R188" s="293">
        <v>1.046</v>
      </c>
      <c r="S188" s="265">
        <f t="shared" si="392"/>
        <v>42.896786751153599</v>
      </c>
      <c r="T188" s="265">
        <v>4.13</v>
      </c>
      <c r="U188" s="265">
        <v>0.73</v>
      </c>
      <c r="V188" s="265">
        <v>0.73</v>
      </c>
      <c r="W188" s="265">
        <f t="shared" si="376"/>
        <v>0.74605999999999995</v>
      </c>
      <c r="X188" s="265">
        <f t="shared" si="403"/>
        <v>0.78037875999999995</v>
      </c>
      <c r="Y188" s="265">
        <f t="shared" si="404"/>
        <v>0.81705656171999985</v>
      </c>
      <c r="Z188" s="265">
        <f t="shared" si="405"/>
        <v>0.8546411635591199</v>
      </c>
      <c r="AA188" s="265">
        <v>46</v>
      </c>
      <c r="AB188" s="265">
        <v>43</v>
      </c>
      <c r="AC188" s="265">
        <v>43</v>
      </c>
      <c r="AD188" s="265">
        <v>43</v>
      </c>
      <c r="AE188" s="265">
        <v>43</v>
      </c>
      <c r="AF188" s="265">
        <v>43</v>
      </c>
      <c r="AG188" s="278">
        <f t="shared" si="393"/>
        <v>24094.202898550724</v>
      </c>
      <c r="AH188" s="278">
        <f t="shared" si="394"/>
        <v>23255.81395348837</v>
      </c>
      <c r="AI188" s="278">
        <f t="shared" si="395"/>
        <v>24511.627906976744</v>
      </c>
      <c r="AJ188" s="278">
        <f t="shared" si="396"/>
        <v>26178.418604651168</v>
      </c>
      <c r="AK188" s="278">
        <f t="shared" si="397"/>
        <v>27565.874790697679</v>
      </c>
      <c r="AL188" s="278">
        <f t="shared" si="398"/>
        <v>29026.86615460465</v>
      </c>
      <c r="AM188" s="265">
        <v>13.3</v>
      </c>
      <c r="AN188" s="265">
        <v>12</v>
      </c>
      <c r="AO188" s="265">
        <f t="shared" si="399"/>
        <v>12.648</v>
      </c>
      <c r="AP188" s="265">
        <f t="shared" si="400"/>
        <v>13.508064000000001</v>
      </c>
      <c r="AQ188" s="265">
        <f t="shared" si="401"/>
        <v>14.223991392</v>
      </c>
      <c r="AR188" s="265">
        <f t="shared" si="402"/>
        <v>14.977862935775999</v>
      </c>
    </row>
    <row r="189" spans="1:45" s="23" customFormat="1" ht="15.75">
      <c r="A189" s="245" t="s">
        <v>463</v>
      </c>
      <c r="B189" s="245"/>
      <c r="C189" s="274"/>
      <c r="D189" s="265"/>
      <c r="E189" s="265"/>
      <c r="F189" s="265"/>
      <c r="G189" s="265"/>
      <c r="H189" s="265"/>
      <c r="I189" s="265"/>
      <c r="J189" s="265">
        <v>1.53</v>
      </c>
      <c r="K189" s="265"/>
      <c r="L189" s="293">
        <v>1.046</v>
      </c>
      <c r="M189" s="265">
        <f t="shared" si="389"/>
        <v>0</v>
      </c>
      <c r="N189" s="293">
        <v>1.046</v>
      </c>
      <c r="O189" s="265">
        <f t="shared" si="390"/>
        <v>0</v>
      </c>
      <c r="P189" s="293">
        <v>1.0469999999999999</v>
      </c>
      <c r="Q189" s="265">
        <f t="shared" si="391"/>
        <v>0</v>
      </c>
      <c r="R189" s="293">
        <v>1.046</v>
      </c>
      <c r="S189" s="265">
        <f t="shared" si="392"/>
        <v>0</v>
      </c>
      <c r="T189" s="265">
        <v>-0.02</v>
      </c>
      <c r="U189" s="265"/>
      <c r="V189" s="265"/>
      <c r="W189" s="265">
        <f t="shared" si="376"/>
        <v>0</v>
      </c>
      <c r="X189" s="265">
        <f t="shared" si="403"/>
        <v>0</v>
      </c>
      <c r="Y189" s="265">
        <f t="shared" si="404"/>
        <v>0</v>
      </c>
      <c r="Z189" s="265">
        <f t="shared" si="405"/>
        <v>0</v>
      </c>
      <c r="AA189" s="265">
        <v>3</v>
      </c>
      <c r="AB189" s="265"/>
      <c r="AC189" s="265"/>
      <c r="AD189" s="265"/>
      <c r="AE189" s="265"/>
      <c r="AF189" s="265"/>
      <c r="AG189" s="278">
        <f t="shared" si="393"/>
        <v>30555.555555555558</v>
      </c>
      <c r="AH189" s="278" t="e">
        <f t="shared" si="394"/>
        <v>#DIV/0!</v>
      </c>
      <c r="AI189" s="278" t="e">
        <f t="shared" si="395"/>
        <v>#DIV/0!</v>
      </c>
      <c r="AJ189" s="278" t="e">
        <f t="shared" si="396"/>
        <v>#DIV/0!</v>
      </c>
      <c r="AK189" s="278" t="e">
        <f t="shared" si="397"/>
        <v>#DIV/0!</v>
      </c>
      <c r="AL189" s="278" t="e">
        <f t="shared" si="398"/>
        <v>#DIV/0!</v>
      </c>
      <c r="AM189" s="265">
        <v>1.1000000000000001</v>
      </c>
      <c r="AN189" s="265"/>
      <c r="AO189" s="265">
        <f t="shared" si="399"/>
        <v>0</v>
      </c>
      <c r="AP189" s="265">
        <f t="shared" si="400"/>
        <v>0</v>
      </c>
      <c r="AQ189" s="265">
        <f t="shared" si="401"/>
        <v>0</v>
      </c>
      <c r="AR189" s="265">
        <f t="shared" si="402"/>
        <v>0</v>
      </c>
    </row>
    <row r="190" spans="1:45" s="23" customFormat="1" ht="15.75">
      <c r="A190" s="245" t="s">
        <v>395</v>
      </c>
      <c r="B190" s="245"/>
      <c r="C190" s="274"/>
      <c r="D190" s="265"/>
      <c r="E190" s="265"/>
      <c r="F190" s="265"/>
      <c r="G190" s="265"/>
      <c r="H190" s="265"/>
      <c r="I190" s="265"/>
      <c r="J190" s="265">
        <v>23.17</v>
      </c>
      <c r="K190" s="265">
        <v>26.2</v>
      </c>
      <c r="L190" s="293">
        <v>1.046</v>
      </c>
      <c r="M190" s="265">
        <f t="shared" si="389"/>
        <v>27.405200000000001</v>
      </c>
      <c r="N190" s="293">
        <v>1.046</v>
      </c>
      <c r="O190" s="265">
        <f t="shared" si="390"/>
        <v>28.665839200000001</v>
      </c>
      <c r="P190" s="293">
        <v>1.0469999999999999</v>
      </c>
      <c r="Q190" s="265">
        <f t="shared" si="391"/>
        <v>30.0131336424</v>
      </c>
      <c r="R190" s="293">
        <v>1.046</v>
      </c>
      <c r="S190" s="265">
        <f t="shared" si="392"/>
        <v>31.3937377899504</v>
      </c>
      <c r="T190" s="265">
        <v>-1.46</v>
      </c>
      <c r="U190" s="265">
        <v>4.5</v>
      </c>
      <c r="V190" s="265">
        <v>4.5</v>
      </c>
      <c r="W190" s="265">
        <f t="shared" si="376"/>
        <v>4.5990000000000002</v>
      </c>
      <c r="X190" s="265">
        <f t="shared" si="403"/>
        <v>4.8105540000000007</v>
      </c>
      <c r="Y190" s="265">
        <f t="shared" si="404"/>
        <v>5.0366500380000003</v>
      </c>
      <c r="Z190" s="265">
        <f t="shared" si="405"/>
        <v>5.2683359397480007</v>
      </c>
      <c r="AA190" s="265">
        <v>28</v>
      </c>
      <c r="AB190" s="265">
        <v>27</v>
      </c>
      <c r="AC190" s="265">
        <v>27</v>
      </c>
      <c r="AD190" s="265">
        <v>27</v>
      </c>
      <c r="AE190" s="265">
        <v>27</v>
      </c>
      <c r="AF190" s="265">
        <v>27</v>
      </c>
      <c r="AG190" s="278">
        <f t="shared" si="393"/>
        <v>38392.857142857145</v>
      </c>
      <c r="AH190" s="278">
        <f t="shared" si="394"/>
        <v>37037.037037037036</v>
      </c>
      <c r="AI190" s="278">
        <f t="shared" si="395"/>
        <v>39037.037037037036</v>
      </c>
      <c r="AJ190" s="278">
        <f t="shared" si="396"/>
        <v>41691.555555555562</v>
      </c>
      <c r="AK190" s="278">
        <f t="shared" si="397"/>
        <v>43901.208000000006</v>
      </c>
      <c r="AL190" s="278">
        <f t="shared" si="398"/>
        <v>46227.972024000002</v>
      </c>
      <c r="AM190" s="265">
        <v>12.9</v>
      </c>
      <c r="AN190" s="265">
        <v>12</v>
      </c>
      <c r="AO190" s="265">
        <f t="shared" si="399"/>
        <v>12.648</v>
      </c>
      <c r="AP190" s="265">
        <f t="shared" si="400"/>
        <v>13.508064000000001</v>
      </c>
      <c r="AQ190" s="265">
        <f t="shared" si="401"/>
        <v>14.223991392</v>
      </c>
      <c r="AR190" s="265">
        <f t="shared" si="402"/>
        <v>14.977862935775999</v>
      </c>
    </row>
    <row r="191" spans="1:45" s="23" customFormat="1" ht="15.75">
      <c r="A191" s="245" t="s">
        <v>396</v>
      </c>
      <c r="B191" s="245"/>
      <c r="C191" s="274"/>
      <c r="D191" s="265"/>
      <c r="E191" s="265"/>
      <c r="F191" s="265"/>
      <c r="G191" s="265"/>
      <c r="H191" s="265"/>
      <c r="I191" s="265"/>
      <c r="J191" s="265"/>
      <c r="K191" s="265">
        <v>0.01</v>
      </c>
      <c r="L191" s="293">
        <v>1.046</v>
      </c>
      <c r="M191" s="265">
        <f t="shared" si="389"/>
        <v>1.0460000000000001E-2</v>
      </c>
      <c r="N191" s="293">
        <v>1.046</v>
      </c>
      <c r="O191" s="265">
        <f t="shared" si="390"/>
        <v>1.0941160000000002E-2</v>
      </c>
      <c r="P191" s="293">
        <v>1.0469999999999999</v>
      </c>
      <c r="Q191" s="265">
        <f t="shared" si="391"/>
        <v>1.145539452E-2</v>
      </c>
      <c r="R191" s="293">
        <v>1.046</v>
      </c>
      <c r="S191" s="265">
        <f t="shared" si="392"/>
        <v>1.1982342667920001E-2</v>
      </c>
      <c r="T191" s="265"/>
      <c r="U191" s="265">
        <v>-0.03</v>
      </c>
      <c r="V191" s="265"/>
      <c r="W191" s="265">
        <f t="shared" si="376"/>
        <v>0</v>
      </c>
      <c r="X191" s="265">
        <f t="shared" si="403"/>
        <v>0</v>
      </c>
      <c r="Y191" s="265">
        <f t="shared" si="404"/>
        <v>0</v>
      </c>
      <c r="Z191" s="265">
        <f t="shared" si="405"/>
        <v>0</v>
      </c>
      <c r="AA191" s="265"/>
      <c r="AB191" s="265">
        <v>1</v>
      </c>
      <c r="AC191" s="265">
        <v>1</v>
      </c>
      <c r="AD191" s="265">
        <v>1</v>
      </c>
      <c r="AE191" s="265">
        <v>1</v>
      </c>
      <c r="AF191" s="265">
        <v>1</v>
      </c>
      <c r="AG191" s="278" t="e">
        <f t="shared" si="393"/>
        <v>#DIV/0!</v>
      </c>
      <c r="AH191" s="278">
        <f t="shared" si="394"/>
        <v>0</v>
      </c>
      <c r="AI191" s="278">
        <f t="shared" si="395"/>
        <v>0</v>
      </c>
      <c r="AJ191" s="278">
        <f t="shared" si="396"/>
        <v>0</v>
      </c>
      <c r="AK191" s="278">
        <f t="shared" si="397"/>
        <v>0</v>
      </c>
      <c r="AL191" s="278">
        <f t="shared" si="398"/>
        <v>0</v>
      </c>
      <c r="AM191" s="265"/>
      <c r="AN191" s="265">
        <v>0</v>
      </c>
      <c r="AO191" s="265">
        <f t="shared" si="399"/>
        <v>0</v>
      </c>
      <c r="AP191" s="265">
        <f t="shared" si="400"/>
        <v>0</v>
      </c>
      <c r="AQ191" s="265">
        <f t="shared" si="401"/>
        <v>0</v>
      </c>
      <c r="AR191" s="265">
        <f t="shared" si="402"/>
        <v>0</v>
      </c>
    </row>
    <row r="192" spans="1:45" s="23" customFormat="1" ht="15.75">
      <c r="A192" s="245" t="s">
        <v>343</v>
      </c>
      <c r="B192" s="245"/>
      <c r="C192" s="274"/>
      <c r="D192" s="265"/>
      <c r="E192" s="265"/>
      <c r="F192" s="265"/>
      <c r="G192" s="265"/>
      <c r="H192" s="265"/>
      <c r="I192" s="265"/>
      <c r="J192" s="265">
        <v>0.45</v>
      </c>
      <c r="K192" s="265">
        <v>3.74</v>
      </c>
      <c r="L192" s="293">
        <v>1.046</v>
      </c>
      <c r="M192" s="265">
        <f t="shared" si="389"/>
        <v>3.9120400000000002</v>
      </c>
      <c r="N192" s="293">
        <v>1.046</v>
      </c>
      <c r="O192" s="265">
        <f t="shared" si="390"/>
        <v>4.0919938400000007</v>
      </c>
      <c r="P192" s="293">
        <v>1.0469999999999999</v>
      </c>
      <c r="Q192" s="265">
        <f t="shared" si="391"/>
        <v>4.2843175504800008</v>
      </c>
      <c r="R192" s="293">
        <v>1.046</v>
      </c>
      <c r="S192" s="265">
        <f t="shared" si="392"/>
        <v>4.4813961578020809</v>
      </c>
      <c r="T192" s="265">
        <v>-0.04</v>
      </c>
      <c r="U192" s="265">
        <v>0.36</v>
      </c>
      <c r="V192" s="265">
        <v>0.36</v>
      </c>
      <c r="W192" s="265">
        <f t="shared" si="376"/>
        <v>0.36791999999999997</v>
      </c>
      <c r="X192" s="265">
        <f t="shared" si="403"/>
        <v>0.38484431999999996</v>
      </c>
      <c r="Y192" s="265">
        <f t="shared" si="404"/>
        <v>0.40293200303999993</v>
      </c>
      <c r="Z192" s="265">
        <f t="shared" si="405"/>
        <v>0.42146687517983994</v>
      </c>
      <c r="AA192" s="265">
        <v>14</v>
      </c>
      <c r="AB192" s="265">
        <v>14</v>
      </c>
      <c r="AC192" s="265">
        <v>14</v>
      </c>
      <c r="AD192" s="265">
        <v>14</v>
      </c>
      <c r="AE192" s="265">
        <v>14</v>
      </c>
      <c r="AF192" s="265">
        <v>14</v>
      </c>
      <c r="AG192" s="278">
        <f t="shared" si="393"/>
        <v>1785.7142857142858</v>
      </c>
      <c r="AH192" s="278">
        <f t="shared" si="394"/>
        <v>13273.809523809525</v>
      </c>
      <c r="AI192" s="278">
        <f t="shared" si="395"/>
        <v>13990.595238095239</v>
      </c>
      <c r="AJ192" s="278">
        <f t="shared" si="396"/>
        <v>14941.955714285717</v>
      </c>
      <c r="AK192" s="278">
        <f t="shared" si="397"/>
        <v>15733.879367142859</v>
      </c>
      <c r="AL192" s="278">
        <f t="shared" si="398"/>
        <v>16567.77497360143</v>
      </c>
      <c r="AM192" s="265">
        <v>0.3</v>
      </c>
      <c r="AN192" s="265">
        <v>2.23</v>
      </c>
      <c r="AO192" s="265">
        <f t="shared" si="399"/>
        <v>2.3504200000000002</v>
      </c>
      <c r="AP192" s="265">
        <f t="shared" si="400"/>
        <v>2.5102485600000004</v>
      </c>
      <c r="AQ192" s="265">
        <f t="shared" si="401"/>
        <v>2.6432917336800004</v>
      </c>
      <c r="AR192" s="265">
        <f t="shared" si="402"/>
        <v>2.7833861955650403</v>
      </c>
    </row>
    <row r="193" spans="1:44" s="23" customFormat="1" ht="15.75">
      <c r="A193" s="245" t="s">
        <v>397</v>
      </c>
      <c r="B193" s="245"/>
      <c r="C193" s="274"/>
      <c r="D193" s="265"/>
      <c r="E193" s="265"/>
      <c r="F193" s="265"/>
      <c r="G193" s="265"/>
      <c r="H193" s="265"/>
      <c r="I193" s="265"/>
      <c r="J193" s="265">
        <v>1.6</v>
      </c>
      <c r="K193" s="265">
        <v>1.73</v>
      </c>
      <c r="L193" s="293">
        <v>1.046</v>
      </c>
      <c r="M193" s="265">
        <f t="shared" si="389"/>
        <v>1.80958</v>
      </c>
      <c r="N193" s="293">
        <v>1.046</v>
      </c>
      <c r="O193" s="265">
        <f t="shared" si="390"/>
        <v>1.89282068</v>
      </c>
      <c r="P193" s="293">
        <v>1.0469999999999999</v>
      </c>
      <c r="Q193" s="265">
        <f t="shared" si="391"/>
        <v>1.9817832519599998</v>
      </c>
      <c r="R193" s="293">
        <v>1.046</v>
      </c>
      <c r="S193" s="265">
        <f t="shared" si="392"/>
        <v>2.0729452815501599</v>
      </c>
      <c r="T193" s="265">
        <v>0.66</v>
      </c>
      <c r="U193" s="265">
        <v>0</v>
      </c>
      <c r="V193" s="265">
        <v>0</v>
      </c>
      <c r="W193" s="265">
        <f t="shared" si="376"/>
        <v>0</v>
      </c>
      <c r="X193" s="265">
        <f t="shared" si="403"/>
        <v>0</v>
      </c>
      <c r="Y193" s="265">
        <f t="shared" si="404"/>
        <v>0</v>
      </c>
      <c r="Z193" s="265">
        <f t="shared" si="405"/>
        <v>0</v>
      </c>
      <c r="AA193" s="265">
        <v>7</v>
      </c>
      <c r="AB193" s="265">
        <v>5</v>
      </c>
      <c r="AC193" s="265">
        <v>5</v>
      </c>
      <c r="AD193" s="265">
        <v>5</v>
      </c>
      <c r="AE193" s="265">
        <v>5</v>
      </c>
      <c r="AF193" s="265">
        <v>5</v>
      </c>
      <c r="AG193" s="278">
        <f t="shared" si="393"/>
        <v>5952.3809523809523</v>
      </c>
      <c r="AH193" s="278">
        <f t="shared" si="394"/>
        <v>9166.6666666666661</v>
      </c>
      <c r="AI193" s="278">
        <f t="shared" si="395"/>
        <v>9661.6666666666679</v>
      </c>
      <c r="AJ193" s="278">
        <f t="shared" si="396"/>
        <v>10318.660000000002</v>
      </c>
      <c r="AK193" s="278">
        <f t="shared" si="397"/>
        <v>10865.54898</v>
      </c>
      <c r="AL193" s="278">
        <f t="shared" si="398"/>
        <v>11441.42307594</v>
      </c>
      <c r="AM193" s="265">
        <v>0.5</v>
      </c>
      <c r="AN193" s="265">
        <v>0.55000000000000004</v>
      </c>
      <c r="AO193" s="265">
        <f t="shared" si="399"/>
        <v>0.5797000000000001</v>
      </c>
      <c r="AP193" s="265">
        <f t="shared" si="400"/>
        <v>0.6191196000000001</v>
      </c>
      <c r="AQ193" s="265">
        <f t="shared" si="401"/>
        <v>0.65193293880000003</v>
      </c>
      <c r="AR193" s="265">
        <f t="shared" si="402"/>
        <v>0.68648538455639996</v>
      </c>
    </row>
    <row r="194" spans="1:44" s="23" customFormat="1" ht="15.75">
      <c r="A194" s="245" t="s">
        <v>398</v>
      </c>
      <c r="B194" s="245"/>
      <c r="C194" s="274"/>
      <c r="D194" s="265"/>
      <c r="E194" s="265"/>
      <c r="F194" s="265"/>
      <c r="G194" s="265"/>
      <c r="H194" s="265"/>
      <c r="I194" s="265"/>
      <c r="J194" s="265"/>
      <c r="K194" s="265">
        <v>0</v>
      </c>
      <c r="L194" s="293">
        <v>1.046</v>
      </c>
      <c r="M194" s="265">
        <f t="shared" si="389"/>
        <v>0</v>
      </c>
      <c r="N194" s="293">
        <v>1.046</v>
      </c>
      <c r="O194" s="265">
        <f t="shared" si="390"/>
        <v>0</v>
      </c>
      <c r="P194" s="293">
        <v>1.0469999999999999</v>
      </c>
      <c r="Q194" s="265">
        <f t="shared" si="391"/>
        <v>0</v>
      </c>
      <c r="R194" s="293">
        <v>1.046</v>
      </c>
      <c r="S194" s="265">
        <f t="shared" si="392"/>
        <v>0</v>
      </c>
      <c r="T194" s="265"/>
      <c r="U194" s="265">
        <v>0</v>
      </c>
      <c r="V194" s="265">
        <v>0</v>
      </c>
      <c r="W194" s="265">
        <f t="shared" si="376"/>
        <v>0</v>
      </c>
      <c r="X194" s="265">
        <f t="shared" si="403"/>
        <v>0</v>
      </c>
      <c r="Y194" s="265">
        <f t="shared" si="404"/>
        <v>0</v>
      </c>
      <c r="Z194" s="265">
        <f t="shared" si="405"/>
        <v>0</v>
      </c>
      <c r="AA194" s="265"/>
      <c r="AB194" s="265">
        <v>1</v>
      </c>
      <c r="AC194" s="265">
        <v>1</v>
      </c>
      <c r="AD194" s="265">
        <v>1</v>
      </c>
      <c r="AE194" s="265">
        <v>1</v>
      </c>
      <c r="AF194" s="265">
        <v>1</v>
      </c>
      <c r="AG194" s="278" t="e">
        <f t="shared" si="393"/>
        <v>#DIV/0!</v>
      </c>
      <c r="AH194" s="278">
        <f t="shared" si="394"/>
        <v>0</v>
      </c>
      <c r="AI194" s="278">
        <f t="shared" si="395"/>
        <v>0</v>
      </c>
      <c r="AJ194" s="278">
        <f t="shared" si="396"/>
        <v>0</v>
      </c>
      <c r="AK194" s="278">
        <f t="shared" si="397"/>
        <v>0</v>
      </c>
      <c r="AL194" s="278">
        <f t="shared" si="398"/>
        <v>0</v>
      </c>
      <c r="AM194" s="265"/>
      <c r="AN194" s="265">
        <v>0</v>
      </c>
      <c r="AO194" s="265">
        <f t="shared" si="399"/>
        <v>0</v>
      </c>
      <c r="AP194" s="265">
        <f t="shared" si="400"/>
        <v>0</v>
      </c>
      <c r="AQ194" s="265">
        <f t="shared" si="401"/>
        <v>0</v>
      </c>
      <c r="AR194" s="265">
        <f t="shared" si="402"/>
        <v>0</v>
      </c>
    </row>
    <row r="195" spans="1:44" s="23" customFormat="1" ht="15.75">
      <c r="A195" s="245" t="s">
        <v>399</v>
      </c>
      <c r="B195" s="245"/>
      <c r="C195" s="274"/>
      <c r="D195" s="265"/>
      <c r="E195" s="265"/>
      <c r="F195" s="265"/>
      <c r="G195" s="265"/>
      <c r="H195" s="265"/>
      <c r="I195" s="265"/>
      <c r="J195" s="265">
        <v>2.66</v>
      </c>
      <c r="K195" s="265">
        <v>0.3</v>
      </c>
      <c r="L195" s="293">
        <v>1.046</v>
      </c>
      <c r="M195" s="265">
        <f t="shared" si="389"/>
        <v>0.31380000000000002</v>
      </c>
      <c r="N195" s="293">
        <v>1.046</v>
      </c>
      <c r="O195" s="265">
        <f t="shared" si="390"/>
        <v>0.32823480000000005</v>
      </c>
      <c r="P195" s="293">
        <v>1.0469999999999999</v>
      </c>
      <c r="Q195" s="265">
        <f t="shared" si="391"/>
        <v>0.34366183560000002</v>
      </c>
      <c r="R195" s="293">
        <v>1.046</v>
      </c>
      <c r="S195" s="265">
        <f t="shared" si="392"/>
        <v>0.35947028003760001</v>
      </c>
      <c r="T195" s="265">
        <v>1.79</v>
      </c>
      <c r="U195" s="265">
        <v>0.18</v>
      </c>
      <c r="V195" s="265">
        <v>0.18</v>
      </c>
      <c r="W195" s="265">
        <f t="shared" si="376"/>
        <v>0.18395999999999998</v>
      </c>
      <c r="X195" s="265">
        <f t="shared" si="403"/>
        <v>0.19242215999999998</v>
      </c>
      <c r="Y195" s="265">
        <f t="shared" si="404"/>
        <v>0.20146600151999997</v>
      </c>
      <c r="Z195" s="265">
        <f t="shared" si="405"/>
        <v>0.21073343758991997</v>
      </c>
      <c r="AA195" s="265">
        <v>1</v>
      </c>
      <c r="AB195" s="265">
        <v>1</v>
      </c>
      <c r="AC195" s="265">
        <v>1</v>
      </c>
      <c r="AD195" s="265">
        <v>1</v>
      </c>
      <c r="AE195" s="265">
        <v>1</v>
      </c>
      <c r="AF195" s="265">
        <v>1</v>
      </c>
      <c r="AG195" s="278">
        <f t="shared" si="393"/>
        <v>16666.666666666668</v>
      </c>
      <c r="AH195" s="278">
        <f t="shared" si="394"/>
        <v>11666.666666666666</v>
      </c>
      <c r="AI195" s="278">
        <f t="shared" si="395"/>
        <v>12296.66666666667</v>
      </c>
      <c r="AJ195" s="278">
        <f t="shared" si="396"/>
        <v>13132.840000000002</v>
      </c>
      <c r="AK195" s="278">
        <f t="shared" si="397"/>
        <v>13828.880520000001</v>
      </c>
      <c r="AL195" s="278">
        <f t="shared" si="398"/>
        <v>14561.811187560001</v>
      </c>
      <c r="AM195" s="265">
        <v>0.2</v>
      </c>
      <c r="AN195" s="265">
        <v>0.14000000000000001</v>
      </c>
      <c r="AO195" s="265">
        <f t="shared" si="399"/>
        <v>0.14756000000000002</v>
      </c>
      <c r="AP195" s="265">
        <f t="shared" si="400"/>
        <v>0.15759408000000003</v>
      </c>
      <c r="AQ195" s="265">
        <f t="shared" si="401"/>
        <v>0.16594656624000001</v>
      </c>
      <c r="AR195" s="265">
        <f t="shared" si="402"/>
        <v>0.17474173425072001</v>
      </c>
    </row>
    <row r="196" spans="1:44" s="23" customFormat="1" ht="15.75">
      <c r="A196" s="245" t="s">
        <v>400</v>
      </c>
      <c r="B196" s="245"/>
      <c r="C196" s="274"/>
      <c r="D196" s="265"/>
      <c r="E196" s="265"/>
      <c r="F196" s="265"/>
      <c r="G196" s="265"/>
      <c r="H196" s="265"/>
      <c r="I196" s="265"/>
      <c r="J196" s="265">
        <v>0.85</v>
      </c>
      <c r="K196" s="265">
        <v>0.8</v>
      </c>
      <c r="L196" s="293">
        <v>1.046</v>
      </c>
      <c r="M196" s="265">
        <f t="shared" si="389"/>
        <v>0.8368000000000001</v>
      </c>
      <c r="N196" s="293">
        <v>1.046</v>
      </c>
      <c r="O196" s="265">
        <f t="shared" si="390"/>
        <v>0.87529280000000009</v>
      </c>
      <c r="P196" s="293">
        <v>1.0469999999999999</v>
      </c>
      <c r="Q196" s="265">
        <f t="shared" si="391"/>
        <v>0.91643156160000006</v>
      </c>
      <c r="R196" s="293">
        <v>1.046</v>
      </c>
      <c r="S196" s="265">
        <f t="shared" si="392"/>
        <v>0.9585874134336001</v>
      </c>
      <c r="T196" s="265">
        <v>0.02</v>
      </c>
      <c r="U196" s="265">
        <v>0.03</v>
      </c>
      <c r="V196" s="265">
        <v>0.03</v>
      </c>
      <c r="W196" s="265">
        <f t="shared" si="376"/>
        <v>3.066E-2</v>
      </c>
      <c r="X196" s="265">
        <f t="shared" si="403"/>
        <v>3.2070359999999999E-2</v>
      </c>
      <c r="Y196" s="265">
        <f t="shared" si="404"/>
        <v>3.3577666919999999E-2</v>
      </c>
      <c r="Z196" s="265">
        <f t="shared" si="405"/>
        <v>3.5122239598319997E-2</v>
      </c>
      <c r="AA196" s="265">
        <v>4</v>
      </c>
      <c r="AB196" s="265">
        <v>3</v>
      </c>
      <c r="AC196" s="265">
        <v>3</v>
      </c>
      <c r="AD196" s="265">
        <v>3</v>
      </c>
      <c r="AE196" s="265">
        <v>3</v>
      </c>
      <c r="AF196" s="265">
        <v>3</v>
      </c>
      <c r="AG196" s="278">
        <f t="shared" si="393"/>
        <v>10416.666666666666</v>
      </c>
      <c r="AH196" s="278">
        <f t="shared" si="394"/>
        <v>10277.777777777777</v>
      </c>
      <c r="AI196" s="278">
        <f t="shared" si="395"/>
        <v>10832.777777777777</v>
      </c>
      <c r="AJ196" s="278">
        <f t="shared" si="396"/>
        <v>11569.406666666668</v>
      </c>
      <c r="AK196" s="278">
        <f t="shared" si="397"/>
        <v>12182.585220000001</v>
      </c>
      <c r="AL196" s="278">
        <f t="shared" si="398"/>
        <v>12828.262236659999</v>
      </c>
      <c r="AM196" s="265">
        <v>0.5</v>
      </c>
      <c r="AN196" s="265">
        <v>0.37</v>
      </c>
      <c r="AO196" s="265">
        <f t="shared" si="399"/>
        <v>0.38997999999999999</v>
      </c>
      <c r="AP196" s="265">
        <f t="shared" si="400"/>
        <v>0.41649864000000003</v>
      </c>
      <c r="AQ196" s="265">
        <f t="shared" si="401"/>
        <v>0.43857306792</v>
      </c>
      <c r="AR196" s="265">
        <f t="shared" si="402"/>
        <v>0.46181744051975998</v>
      </c>
    </row>
    <row r="197" spans="1:44" s="23" customFormat="1" ht="15.75">
      <c r="A197" s="245" t="s">
        <v>401</v>
      </c>
      <c r="B197" s="245"/>
      <c r="C197" s="274"/>
      <c r="D197" s="265"/>
      <c r="E197" s="265"/>
      <c r="F197" s="265"/>
      <c r="G197" s="265"/>
      <c r="H197" s="265"/>
      <c r="I197" s="265"/>
      <c r="J197" s="265">
        <v>4.2</v>
      </c>
      <c r="K197" s="265">
        <v>3</v>
      </c>
      <c r="L197" s="293">
        <v>1.046</v>
      </c>
      <c r="M197" s="265">
        <f t="shared" si="389"/>
        <v>3.1379999999999999</v>
      </c>
      <c r="N197" s="293">
        <v>1.046</v>
      </c>
      <c r="O197" s="265">
        <f t="shared" si="390"/>
        <v>3.2823479999999998</v>
      </c>
      <c r="P197" s="293">
        <v>1.0469999999999999</v>
      </c>
      <c r="Q197" s="265">
        <f t="shared" si="391"/>
        <v>3.4366183559999994</v>
      </c>
      <c r="R197" s="293">
        <v>1.046</v>
      </c>
      <c r="S197" s="265">
        <f t="shared" si="392"/>
        <v>3.5947028003759995</v>
      </c>
      <c r="T197" s="265">
        <v>0</v>
      </c>
      <c r="U197" s="265">
        <v>0</v>
      </c>
      <c r="V197" s="265">
        <v>0</v>
      </c>
      <c r="W197" s="265">
        <f t="shared" si="376"/>
        <v>0</v>
      </c>
      <c r="X197" s="265">
        <f t="shared" si="403"/>
        <v>0</v>
      </c>
      <c r="Y197" s="265">
        <f t="shared" si="404"/>
        <v>0</v>
      </c>
      <c r="Z197" s="265">
        <f t="shared" si="405"/>
        <v>0</v>
      </c>
      <c r="AA197" s="265">
        <v>24</v>
      </c>
      <c r="AB197" s="265">
        <v>6</v>
      </c>
      <c r="AC197" s="265">
        <v>6</v>
      </c>
      <c r="AD197" s="265">
        <v>6</v>
      </c>
      <c r="AE197" s="265">
        <v>6</v>
      </c>
      <c r="AF197" s="265">
        <v>6</v>
      </c>
      <c r="AG197" s="278">
        <f t="shared" si="393"/>
        <v>4513.8888888888887</v>
      </c>
      <c r="AH197" s="278">
        <f t="shared" si="394"/>
        <v>14583.333333333334</v>
      </c>
      <c r="AI197" s="278">
        <f t="shared" si="395"/>
        <v>15370.833333333334</v>
      </c>
      <c r="AJ197" s="278">
        <f t="shared" si="396"/>
        <v>16416.05</v>
      </c>
      <c r="AK197" s="278">
        <f t="shared" si="397"/>
        <v>17286.10065</v>
      </c>
      <c r="AL197" s="278">
        <f t="shared" si="398"/>
        <v>18202.263984450001</v>
      </c>
      <c r="AM197" s="265">
        <v>1.3</v>
      </c>
      <c r="AN197" s="265">
        <v>1.05</v>
      </c>
      <c r="AO197" s="265">
        <f t="shared" si="399"/>
        <v>1.1067</v>
      </c>
      <c r="AP197" s="265">
        <f t="shared" si="400"/>
        <v>1.1819556</v>
      </c>
      <c r="AQ197" s="265">
        <f t="shared" si="401"/>
        <v>1.2445992468</v>
      </c>
      <c r="AR197" s="265">
        <f t="shared" si="402"/>
        <v>1.3105630068803999</v>
      </c>
    </row>
    <row r="198" spans="1:44" s="23" customFormat="1" ht="15.75">
      <c r="A198" s="245" t="s">
        <v>402</v>
      </c>
      <c r="B198" s="245"/>
      <c r="C198" s="274"/>
      <c r="D198" s="265"/>
      <c r="E198" s="265"/>
      <c r="F198" s="265"/>
      <c r="G198" s="265"/>
      <c r="H198" s="265"/>
      <c r="I198" s="265"/>
      <c r="J198" s="265">
        <v>7.03</v>
      </c>
      <c r="K198" s="265">
        <v>5.73</v>
      </c>
      <c r="L198" s="293">
        <v>1.046</v>
      </c>
      <c r="M198" s="265">
        <f t="shared" si="389"/>
        <v>5.9935800000000006</v>
      </c>
      <c r="N198" s="293">
        <v>1.046</v>
      </c>
      <c r="O198" s="265">
        <f t="shared" si="390"/>
        <v>6.2692846800000011</v>
      </c>
      <c r="P198" s="293">
        <v>1.0469999999999999</v>
      </c>
      <c r="Q198" s="265">
        <f t="shared" si="391"/>
        <v>6.5639410599600003</v>
      </c>
      <c r="R198" s="293">
        <v>1.046</v>
      </c>
      <c r="S198" s="265">
        <f t="shared" si="392"/>
        <v>6.8658823487181602</v>
      </c>
      <c r="T198" s="265">
        <v>0.78</v>
      </c>
      <c r="U198" s="265">
        <v>0.05</v>
      </c>
      <c r="V198" s="265">
        <v>0.05</v>
      </c>
      <c r="W198" s="265">
        <f t="shared" si="376"/>
        <v>5.1100000000000007E-2</v>
      </c>
      <c r="X198" s="265">
        <f t="shared" si="403"/>
        <v>5.3450600000000008E-2</v>
      </c>
      <c r="Y198" s="265">
        <f t="shared" si="404"/>
        <v>5.5962778200000007E-2</v>
      </c>
      <c r="Z198" s="265">
        <f t="shared" si="405"/>
        <v>5.8537065997200009E-2</v>
      </c>
      <c r="AA198" s="265">
        <v>3</v>
      </c>
      <c r="AB198" s="265">
        <v>6</v>
      </c>
      <c r="AC198" s="265">
        <v>6</v>
      </c>
      <c r="AD198" s="265">
        <v>6</v>
      </c>
      <c r="AE198" s="265">
        <v>6</v>
      </c>
      <c r="AF198" s="265">
        <v>6</v>
      </c>
      <c r="AG198" s="278">
        <f t="shared" si="393"/>
        <v>13888.888888888889</v>
      </c>
      <c r="AH198" s="278">
        <f t="shared" si="394"/>
        <v>7361.1111111111104</v>
      </c>
      <c r="AI198" s="278">
        <f t="shared" si="395"/>
        <v>7758.6111111111104</v>
      </c>
      <c r="AJ198" s="278">
        <f t="shared" si="396"/>
        <v>8286.1966666666667</v>
      </c>
      <c r="AK198" s="278">
        <f t="shared" si="397"/>
        <v>8725.3650900000011</v>
      </c>
      <c r="AL198" s="278">
        <f t="shared" si="398"/>
        <v>9187.8094397700006</v>
      </c>
      <c r="AM198" s="265">
        <v>0.5</v>
      </c>
      <c r="AN198" s="265">
        <v>0.53</v>
      </c>
      <c r="AO198" s="265">
        <f t="shared" si="399"/>
        <v>0.55862000000000001</v>
      </c>
      <c r="AP198" s="265">
        <f t="shared" si="400"/>
        <v>0.59660616</v>
      </c>
      <c r="AQ198" s="265">
        <f t="shared" si="401"/>
        <v>0.62822628648000001</v>
      </c>
      <c r="AR198" s="265">
        <f t="shared" si="402"/>
        <v>0.66152227966344002</v>
      </c>
    </row>
    <row r="199" spans="1:44" s="23" customFormat="1" ht="13.5" customHeight="1">
      <c r="A199" s="245" t="s">
        <v>403</v>
      </c>
      <c r="B199" s="245"/>
      <c r="C199" s="274"/>
      <c r="D199" s="265"/>
      <c r="E199" s="265"/>
      <c r="F199" s="265"/>
      <c r="G199" s="265"/>
      <c r="H199" s="265"/>
      <c r="I199" s="265"/>
      <c r="J199" s="265"/>
      <c r="K199" s="265">
        <v>2.9</v>
      </c>
      <c r="L199" s="293">
        <v>1.046</v>
      </c>
      <c r="M199" s="265">
        <f t="shared" si="389"/>
        <v>3.0333999999999999</v>
      </c>
      <c r="N199" s="293">
        <v>1.046</v>
      </c>
      <c r="O199" s="265">
        <f t="shared" si="390"/>
        <v>3.1729364000000002</v>
      </c>
      <c r="P199" s="293">
        <v>1.0469999999999999</v>
      </c>
      <c r="Q199" s="265">
        <f t="shared" si="391"/>
        <v>3.3220644107999999</v>
      </c>
      <c r="R199" s="293">
        <v>1.046</v>
      </c>
      <c r="S199" s="265">
        <f t="shared" si="392"/>
        <v>3.4748793736968002</v>
      </c>
      <c r="T199" s="265"/>
      <c r="U199" s="265">
        <v>0.04</v>
      </c>
      <c r="V199" s="265">
        <v>0.04</v>
      </c>
      <c r="W199" s="265">
        <f t="shared" si="376"/>
        <v>4.088E-2</v>
      </c>
      <c r="X199" s="265">
        <f t="shared" si="403"/>
        <v>4.2760480000000003E-2</v>
      </c>
      <c r="Y199" s="265">
        <f t="shared" si="404"/>
        <v>4.4770222560000003E-2</v>
      </c>
      <c r="Z199" s="265">
        <f t="shared" si="405"/>
        <v>4.6829652797760003E-2</v>
      </c>
      <c r="AA199" s="265"/>
      <c r="AB199" s="265">
        <v>5</v>
      </c>
      <c r="AC199" s="265">
        <v>5</v>
      </c>
      <c r="AD199" s="265">
        <v>5</v>
      </c>
      <c r="AE199" s="265">
        <v>5</v>
      </c>
      <c r="AF199" s="265">
        <v>5</v>
      </c>
      <c r="AG199" s="278" t="e">
        <f t="shared" si="393"/>
        <v>#DIV/0!</v>
      </c>
      <c r="AH199" s="278">
        <f t="shared" si="394"/>
        <v>15000</v>
      </c>
      <c r="AI199" s="278">
        <f t="shared" si="395"/>
        <v>15810.000000000004</v>
      </c>
      <c r="AJ199" s="278">
        <f t="shared" si="396"/>
        <v>16885.080000000005</v>
      </c>
      <c r="AK199" s="278">
        <f t="shared" si="397"/>
        <v>17779.989240000003</v>
      </c>
      <c r="AL199" s="278">
        <f t="shared" si="398"/>
        <v>18722.328669720002</v>
      </c>
      <c r="AM199" s="265"/>
      <c r="AN199" s="265">
        <v>0.9</v>
      </c>
      <c r="AO199" s="265">
        <f t="shared" si="399"/>
        <v>0.94860000000000011</v>
      </c>
      <c r="AP199" s="265">
        <f t="shared" si="400"/>
        <v>1.0131048000000002</v>
      </c>
      <c r="AQ199" s="265">
        <f t="shared" si="401"/>
        <v>1.0667993544000003</v>
      </c>
      <c r="AR199" s="265">
        <f t="shared" si="402"/>
        <v>1.1233397201832003</v>
      </c>
    </row>
    <row r="200" spans="1:44" s="23" customFormat="1" ht="13.5" customHeight="1">
      <c r="A200" s="245" t="s">
        <v>404</v>
      </c>
      <c r="B200" s="245"/>
      <c r="C200" s="274"/>
      <c r="D200" s="265"/>
      <c r="E200" s="265"/>
      <c r="F200" s="265"/>
      <c r="G200" s="265"/>
      <c r="H200" s="265"/>
      <c r="I200" s="265"/>
      <c r="J200" s="265">
        <v>5.69</v>
      </c>
      <c r="K200" s="265">
        <v>5.7</v>
      </c>
      <c r="L200" s="293">
        <v>1.046</v>
      </c>
      <c r="M200" s="265">
        <f t="shared" si="389"/>
        <v>5.9622000000000002</v>
      </c>
      <c r="N200" s="293">
        <v>1.046</v>
      </c>
      <c r="O200" s="265">
        <f t="shared" si="390"/>
        <v>6.2364612000000008</v>
      </c>
      <c r="P200" s="293">
        <v>1.0469999999999999</v>
      </c>
      <c r="Q200" s="265">
        <f t="shared" si="391"/>
        <v>6.5295748764000008</v>
      </c>
      <c r="R200" s="293">
        <v>1.046</v>
      </c>
      <c r="S200" s="265">
        <f t="shared" si="392"/>
        <v>6.8299353207144007</v>
      </c>
      <c r="T200" s="265">
        <v>0</v>
      </c>
      <c r="U200" s="265">
        <v>0</v>
      </c>
      <c r="V200" s="265">
        <v>0</v>
      </c>
      <c r="W200" s="265">
        <f t="shared" si="376"/>
        <v>0</v>
      </c>
      <c r="X200" s="265">
        <f t="shared" si="403"/>
        <v>0</v>
      </c>
      <c r="Y200" s="265">
        <f t="shared" si="404"/>
        <v>0</v>
      </c>
      <c r="Z200" s="265">
        <f t="shared" si="405"/>
        <v>0</v>
      </c>
      <c r="AA200" s="265">
        <v>10</v>
      </c>
      <c r="AB200" s="265">
        <v>11</v>
      </c>
      <c r="AC200" s="265">
        <v>11</v>
      </c>
      <c r="AD200" s="265">
        <v>11</v>
      </c>
      <c r="AE200" s="265">
        <v>11</v>
      </c>
      <c r="AF200" s="265">
        <v>11</v>
      </c>
      <c r="AG200" s="278">
        <f t="shared" si="393"/>
        <v>11666.666666666668</v>
      </c>
      <c r="AH200" s="278">
        <f t="shared" si="394"/>
        <v>11136.363636363638</v>
      </c>
      <c r="AI200" s="278">
        <f t="shared" si="395"/>
        <v>11737.727272727272</v>
      </c>
      <c r="AJ200" s="278">
        <f t="shared" si="396"/>
        <v>12535.892727272729</v>
      </c>
      <c r="AK200" s="278">
        <f t="shared" si="397"/>
        <v>13200.295041818183</v>
      </c>
      <c r="AL200" s="278">
        <f t="shared" si="398"/>
        <v>13899.910679034545</v>
      </c>
      <c r="AM200" s="265">
        <v>1.4</v>
      </c>
      <c r="AN200" s="265">
        <v>1.47</v>
      </c>
      <c r="AO200" s="265">
        <f t="shared" si="399"/>
        <v>1.54938</v>
      </c>
      <c r="AP200" s="265">
        <f t="shared" si="400"/>
        <v>1.6547378400000001</v>
      </c>
      <c r="AQ200" s="265">
        <f t="shared" si="401"/>
        <v>1.74243894552</v>
      </c>
      <c r="AR200" s="265">
        <f t="shared" si="402"/>
        <v>1.8347882096325598</v>
      </c>
    </row>
    <row r="201" spans="1:44" s="23" customFormat="1" ht="13.5" customHeight="1">
      <c r="A201" s="245" t="s">
        <v>405</v>
      </c>
      <c r="B201" s="245"/>
      <c r="C201" s="274"/>
      <c r="D201" s="265"/>
      <c r="E201" s="265"/>
      <c r="F201" s="265"/>
      <c r="G201" s="265"/>
      <c r="H201" s="265"/>
      <c r="I201" s="265"/>
      <c r="J201" s="265">
        <v>5.15</v>
      </c>
      <c r="K201" s="265">
        <v>5.5</v>
      </c>
      <c r="L201" s="293">
        <v>1.046</v>
      </c>
      <c r="M201" s="265">
        <f t="shared" si="389"/>
        <v>5.7530000000000001</v>
      </c>
      <c r="N201" s="293">
        <v>1.046</v>
      </c>
      <c r="O201" s="265">
        <f t="shared" si="390"/>
        <v>6.0176380000000007</v>
      </c>
      <c r="P201" s="293">
        <v>1.0469999999999999</v>
      </c>
      <c r="Q201" s="265">
        <f t="shared" si="391"/>
        <v>6.300466986</v>
      </c>
      <c r="R201" s="293">
        <v>1.046</v>
      </c>
      <c r="S201" s="265">
        <f t="shared" si="392"/>
        <v>6.5902884673560003</v>
      </c>
      <c r="T201" s="265">
        <v>0</v>
      </c>
      <c r="U201" s="265">
        <v>0</v>
      </c>
      <c r="V201" s="265">
        <v>0</v>
      </c>
      <c r="W201" s="265">
        <f t="shared" si="376"/>
        <v>0</v>
      </c>
      <c r="X201" s="265">
        <f t="shared" si="403"/>
        <v>0</v>
      </c>
      <c r="Y201" s="265">
        <f t="shared" si="404"/>
        <v>0</v>
      </c>
      <c r="Z201" s="265">
        <f t="shared" si="405"/>
        <v>0</v>
      </c>
      <c r="AA201" s="265">
        <v>12</v>
      </c>
      <c r="AB201" s="265">
        <v>12</v>
      </c>
      <c r="AC201" s="265">
        <v>12</v>
      </c>
      <c r="AD201" s="265">
        <v>12</v>
      </c>
      <c r="AE201" s="265">
        <v>12</v>
      </c>
      <c r="AF201" s="265">
        <v>12</v>
      </c>
      <c r="AG201" s="278">
        <f t="shared" si="393"/>
        <v>9722.2222222222226</v>
      </c>
      <c r="AH201" s="278">
        <f t="shared" si="394"/>
        <v>9722.2222222222226</v>
      </c>
      <c r="AI201" s="278">
        <f t="shared" si="395"/>
        <v>10247.222222222223</v>
      </c>
      <c r="AJ201" s="278">
        <f t="shared" si="396"/>
        <v>10944.033333333333</v>
      </c>
      <c r="AK201" s="278">
        <f t="shared" si="397"/>
        <v>11524.067100000002</v>
      </c>
      <c r="AL201" s="278">
        <f t="shared" si="398"/>
        <v>12134.842656300001</v>
      </c>
      <c r="AM201" s="265">
        <v>1.4</v>
      </c>
      <c r="AN201" s="265">
        <v>1.4</v>
      </c>
      <c r="AO201" s="265">
        <f t="shared" si="399"/>
        <v>1.4756</v>
      </c>
      <c r="AP201" s="265">
        <f t="shared" si="400"/>
        <v>1.5759408000000001</v>
      </c>
      <c r="AQ201" s="265">
        <f t="shared" si="401"/>
        <v>1.6594656624000002</v>
      </c>
      <c r="AR201" s="265">
        <f t="shared" si="402"/>
        <v>1.7474173425072002</v>
      </c>
    </row>
    <row r="202" spans="1:44" s="23" customFormat="1" ht="13.5" customHeight="1">
      <c r="A202" s="245" t="s">
        <v>406</v>
      </c>
      <c r="B202" s="245" t="s">
        <v>455</v>
      </c>
      <c r="C202" s="274"/>
      <c r="D202" s="265"/>
      <c r="E202" s="265"/>
      <c r="F202" s="265"/>
      <c r="G202" s="265"/>
      <c r="H202" s="265"/>
      <c r="I202" s="265"/>
      <c r="J202" s="265"/>
      <c r="K202" s="265">
        <v>0</v>
      </c>
      <c r="L202" s="293">
        <v>1.046</v>
      </c>
      <c r="M202" s="265">
        <f t="shared" si="389"/>
        <v>0</v>
      </c>
      <c r="N202" s="293">
        <v>1.046</v>
      </c>
      <c r="O202" s="265">
        <f t="shared" si="390"/>
        <v>0</v>
      </c>
      <c r="P202" s="293">
        <v>1.0469999999999999</v>
      </c>
      <c r="Q202" s="265">
        <f t="shared" si="391"/>
        <v>0</v>
      </c>
      <c r="R202" s="293">
        <v>1.046</v>
      </c>
      <c r="S202" s="265">
        <f t="shared" si="392"/>
        <v>0</v>
      </c>
      <c r="T202" s="265"/>
      <c r="U202" s="265">
        <v>0</v>
      </c>
      <c r="V202" s="265">
        <v>0</v>
      </c>
      <c r="W202" s="265">
        <f t="shared" si="376"/>
        <v>0</v>
      </c>
      <c r="X202" s="265">
        <f t="shared" si="403"/>
        <v>0</v>
      </c>
      <c r="Y202" s="265">
        <f t="shared" si="404"/>
        <v>0</v>
      </c>
      <c r="Z202" s="265">
        <f t="shared" si="405"/>
        <v>0</v>
      </c>
      <c r="AA202" s="265"/>
      <c r="AB202" s="265">
        <v>1</v>
      </c>
      <c r="AC202" s="265">
        <v>1</v>
      </c>
      <c r="AD202" s="265">
        <v>1</v>
      </c>
      <c r="AE202" s="265">
        <v>1</v>
      </c>
      <c r="AF202" s="265">
        <v>1</v>
      </c>
      <c r="AG202" s="278" t="e">
        <f t="shared" si="393"/>
        <v>#DIV/0!</v>
      </c>
      <c r="AH202" s="278">
        <f t="shared" si="394"/>
        <v>0</v>
      </c>
      <c r="AI202" s="278">
        <f t="shared" si="395"/>
        <v>0</v>
      </c>
      <c r="AJ202" s="278">
        <f t="shared" si="396"/>
        <v>0</v>
      </c>
      <c r="AK202" s="278">
        <f t="shared" si="397"/>
        <v>0</v>
      </c>
      <c r="AL202" s="278">
        <f t="shared" si="398"/>
        <v>0</v>
      </c>
      <c r="AM202" s="265"/>
      <c r="AN202" s="265">
        <v>0</v>
      </c>
      <c r="AO202" s="265">
        <f t="shared" si="399"/>
        <v>0</v>
      </c>
      <c r="AP202" s="265">
        <f t="shared" si="400"/>
        <v>0</v>
      </c>
      <c r="AQ202" s="265">
        <f t="shared" si="401"/>
        <v>0</v>
      </c>
      <c r="AR202" s="265">
        <f t="shared" si="402"/>
        <v>0</v>
      </c>
    </row>
    <row r="203" spans="1:44" s="23" customFormat="1" ht="13.5" customHeight="1">
      <c r="A203" s="245" t="s">
        <v>407</v>
      </c>
      <c r="B203" s="245"/>
      <c r="C203" s="274"/>
      <c r="D203" s="265"/>
      <c r="E203" s="265"/>
      <c r="F203" s="265"/>
      <c r="G203" s="265"/>
      <c r="H203" s="265"/>
      <c r="I203" s="265"/>
      <c r="J203" s="265">
        <v>16.53</v>
      </c>
      <c r="K203" s="265">
        <v>18.07</v>
      </c>
      <c r="L203" s="293">
        <v>1.046</v>
      </c>
      <c r="M203" s="265">
        <f t="shared" si="389"/>
        <v>18.901220000000002</v>
      </c>
      <c r="N203" s="293">
        <v>1.046</v>
      </c>
      <c r="O203" s="265">
        <f t="shared" si="390"/>
        <v>19.770676120000005</v>
      </c>
      <c r="P203" s="293">
        <v>1.0469999999999999</v>
      </c>
      <c r="Q203" s="265">
        <f t="shared" si="391"/>
        <v>20.699897897640003</v>
      </c>
      <c r="R203" s="293">
        <v>1.046</v>
      </c>
      <c r="S203" s="265">
        <f t="shared" si="392"/>
        <v>21.652093200931443</v>
      </c>
      <c r="T203" s="265">
        <v>0.45</v>
      </c>
      <c r="U203" s="265">
        <v>0.17</v>
      </c>
      <c r="V203" s="265">
        <v>0.17</v>
      </c>
      <c r="W203" s="265">
        <f t="shared" si="376"/>
        <v>0.17374000000000001</v>
      </c>
      <c r="X203" s="265">
        <f t="shared" si="403"/>
        <v>0.18173204000000001</v>
      </c>
      <c r="Y203" s="265">
        <f t="shared" si="404"/>
        <v>0.19027344588</v>
      </c>
      <c r="Z203" s="265">
        <f t="shared" si="405"/>
        <v>0.19902602439048001</v>
      </c>
      <c r="AA203" s="265">
        <v>65</v>
      </c>
      <c r="AB203" s="265">
        <v>62</v>
      </c>
      <c r="AC203" s="265">
        <v>62</v>
      </c>
      <c r="AD203" s="265">
        <v>62</v>
      </c>
      <c r="AE203" s="265">
        <v>62</v>
      </c>
      <c r="AF203" s="265">
        <v>62</v>
      </c>
      <c r="AG203" s="278">
        <f t="shared" si="393"/>
        <v>13076.923076923076</v>
      </c>
      <c r="AH203" s="278">
        <f t="shared" si="394"/>
        <v>13306.451612903225</v>
      </c>
      <c r="AI203" s="278">
        <f t="shared" si="395"/>
        <v>14025.000000000002</v>
      </c>
      <c r="AJ203" s="278">
        <f t="shared" si="396"/>
        <v>14978.700000000004</v>
      </c>
      <c r="AK203" s="278">
        <f t="shared" si="397"/>
        <v>15772.571100000001</v>
      </c>
      <c r="AL203" s="278">
        <f t="shared" si="398"/>
        <v>16608.517368299999</v>
      </c>
      <c r="AM203" s="265">
        <v>10.199999999999999</v>
      </c>
      <c r="AN203" s="265">
        <v>9.9</v>
      </c>
      <c r="AO203" s="265">
        <f t="shared" si="399"/>
        <v>10.434600000000001</v>
      </c>
      <c r="AP203" s="265">
        <f t="shared" si="400"/>
        <v>11.144152800000002</v>
      </c>
      <c r="AQ203" s="265">
        <f t="shared" si="401"/>
        <v>11.734792898400002</v>
      </c>
      <c r="AR203" s="265">
        <f t="shared" si="402"/>
        <v>12.356736922015202</v>
      </c>
    </row>
    <row r="204" spans="1:44" s="23" customFormat="1" ht="15.75">
      <c r="A204" s="245" t="s">
        <v>408</v>
      </c>
      <c r="B204" s="245" t="s">
        <v>455</v>
      </c>
      <c r="C204" s="274"/>
      <c r="D204" s="265"/>
      <c r="E204" s="265"/>
      <c r="F204" s="265"/>
      <c r="G204" s="265"/>
      <c r="H204" s="265"/>
      <c r="I204" s="265"/>
      <c r="J204" s="265"/>
      <c r="K204" s="265">
        <v>0</v>
      </c>
      <c r="L204" s="293">
        <v>1.046</v>
      </c>
      <c r="M204" s="265">
        <v>1</v>
      </c>
      <c r="N204" s="293">
        <v>1.046</v>
      </c>
      <c r="O204" s="265">
        <f t="shared" si="390"/>
        <v>1.046</v>
      </c>
      <c r="P204" s="293">
        <v>1.0469999999999999</v>
      </c>
      <c r="Q204" s="265">
        <f t="shared" si="391"/>
        <v>1.095162</v>
      </c>
      <c r="R204" s="293">
        <v>1.046</v>
      </c>
      <c r="S204" s="265">
        <f t="shared" si="392"/>
        <v>1.145539452</v>
      </c>
      <c r="T204" s="265"/>
      <c r="U204" s="265">
        <v>0</v>
      </c>
      <c r="V204" s="265">
        <v>0</v>
      </c>
      <c r="W204" s="265">
        <f t="shared" si="376"/>
        <v>0</v>
      </c>
      <c r="X204" s="265">
        <f t="shared" si="403"/>
        <v>0</v>
      </c>
      <c r="Y204" s="265">
        <f t="shared" si="404"/>
        <v>0</v>
      </c>
      <c r="Z204" s="265">
        <f t="shared" si="405"/>
        <v>0</v>
      </c>
      <c r="AA204" s="265"/>
      <c r="AB204" s="265">
        <v>1</v>
      </c>
      <c r="AC204" s="265">
        <v>1</v>
      </c>
      <c r="AD204" s="265">
        <v>1</v>
      </c>
      <c r="AE204" s="265">
        <v>1</v>
      </c>
      <c r="AF204" s="265">
        <v>1</v>
      </c>
      <c r="AG204" s="278" t="e">
        <f t="shared" si="393"/>
        <v>#DIV/0!</v>
      </c>
      <c r="AH204" s="278">
        <f t="shared" si="394"/>
        <v>0</v>
      </c>
      <c r="AI204" s="278">
        <f t="shared" si="395"/>
        <v>0</v>
      </c>
      <c r="AJ204" s="278">
        <f t="shared" si="396"/>
        <v>0</v>
      </c>
      <c r="AK204" s="278">
        <f t="shared" si="397"/>
        <v>0</v>
      </c>
      <c r="AL204" s="278">
        <f t="shared" si="398"/>
        <v>0</v>
      </c>
      <c r="AM204" s="265"/>
      <c r="AN204" s="265">
        <v>0</v>
      </c>
      <c r="AO204" s="265">
        <f t="shared" si="399"/>
        <v>0</v>
      </c>
      <c r="AP204" s="265">
        <f t="shared" si="400"/>
        <v>0</v>
      </c>
      <c r="AQ204" s="265">
        <f t="shared" si="401"/>
        <v>0</v>
      </c>
      <c r="AR204" s="265">
        <f t="shared" si="402"/>
        <v>0</v>
      </c>
    </row>
    <row r="205" spans="1:44" s="23" customFormat="1" ht="15.75">
      <c r="A205" s="245" t="s">
        <v>409</v>
      </c>
      <c r="B205" s="245"/>
      <c r="C205" s="274"/>
      <c r="D205" s="265"/>
      <c r="E205" s="265"/>
      <c r="F205" s="265"/>
      <c r="G205" s="265"/>
      <c r="H205" s="265"/>
      <c r="I205" s="265"/>
      <c r="J205" s="265">
        <v>2.97</v>
      </c>
      <c r="K205" s="265">
        <v>2.8</v>
      </c>
      <c r="L205" s="293">
        <v>1.046</v>
      </c>
      <c r="M205" s="265">
        <f t="shared" si="389"/>
        <v>2.9287999999999998</v>
      </c>
      <c r="N205" s="293">
        <v>1.046</v>
      </c>
      <c r="O205" s="265">
        <f t="shared" si="390"/>
        <v>3.0635248000000002</v>
      </c>
      <c r="P205" s="293">
        <v>1.0469999999999999</v>
      </c>
      <c r="Q205" s="265">
        <f t="shared" si="391"/>
        <v>3.2075104656</v>
      </c>
      <c r="R205" s="293">
        <v>1.046</v>
      </c>
      <c r="S205" s="265">
        <f t="shared" si="392"/>
        <v>3.3550559470176</v>
      </c>
      <c r="T205" s="265">
        <v>0.17</v>
      </c>
      <c r="U205" s="265">
        <v>0.24</v>
      </c>
      <c r="V205" s="265">
        <v>0.24</v>
      </c>
      <c r="W205" s="265">
        <f t="shared" si="376"/>
        <v>0.24528</v>
      </c>
      <c r="X205" s="265">
        <f t="shared" si="403"/>
        <v>0.25656287999999999</v>
      </c>
      <c r="Y205" s="265">
        <f t="shared" si="404"/>
        <v>0.26862133535999999</v>
      </c>
      <c r="Z205" s="265">
        <f t="shared" si="405"/>
        <v>0.28097791678655998</v>
      </c>
      <c r="AA205" s="265">
        <v>4</v>
      </c>
      <c r="AB205" s="265">
        <v>4</v>
      </c>
      <c r="AC205" s="265">
        <v>4</v>
      </c>
      <c r="AD205" s="265">
        <v>4</v>
      </c>
      <c r="AE205" s="265">
        <v>4</v>
      </c>
      <c r="AF205" s="265">
        <v>4</v>
      </c>
      <c r="AG205" s="278">
        <f t="shared" si="393"/>
        <v>12500</v>
      </c>
      <c r="AH205" s="278">
        <f t="shared" si="394"/>
        <v>12916.666666666666</v>
      </c>
      <c r="AI205" s="278">
        <f t="shared" si="395"/>
        <v>13614.16666666667</v>
      </c>
      <c r="AJ205" s="278">
        <f t="shared" si="396"/>
        <v>14539.930000000002</v>
      </c>
      <c r="AK205" s="278">
        <f t="shared" si="397"/>
        <v>15310.546290000004</v>
      </c>
      <c r="AL205" s="278">
        <f t="shared" si="398"/>
        <v>16122.005243370002</v>
      </c>
      <c r="AM205" s="265">
        <v>0.6</v>
      </c>
      <c r="AN205" s="265">
        <v>0.62</v>
      </c>
      <c r="AO205" s="265">
        <f t="shared" si="399"/>
        <v>0.65348000000000006</v>
      </c>
      <c r="AP205" s="265">
        <f t="shared" si="400"/>
        <v>0.69791664000000009</v>
      </c>
      <c r="AQ205" s="265">
        <f t="shared" si="401"/>
        <v>0.7349062219200001</v>
      </c>
      <c r="AR205" s="265">
        <f t="shared" si="402"/>
        <v>0.77385625168176009</v>
      </c>
    </row>
    <row r="206" spans="1:44" s="23" customFormat="1" ht="15.75">
      <c r="A206" s="245" t="s">
        <v>410</v>
      </c>
      <c r="B206" s="245"/>
      <c r="C206" s="274"/>
      <c r="D206" s="265"/>
      <c r="E206" s="265"/>
      <c r="F206" s="265"/>
      <c r="G206" s="265"/>
      <c r="H206" s="265"/>
      <c r="I206" s="265"/>
      <c r="J206" s="265">
        <v>0.36</v>
      </c>
      <c r="K206" s="265">
        <v>0.4</v>
      </c>
      <c r="L206" s="293">
        <v>1.046</v>
      </c>
      <c r="M206" s="265">
        <f t="shared" si="389"/>
        <v>0.41840000000000005</v>
      </c>
      <c r="N206" s="293">
        <v>1.046</v>
      </c>
      <c r="O206" s="265">
        <f t="shared" si="390"/>
        <v>0.43764640000000005</v>
      </c>
      <c r="P206" s="293">
        <v>1.0469999999999999</v>
      </c>
      <c r="Q206" s="265">
        <f t="shared" si="391"/>
        <v>0.45821578080000003</v>
      </c>
      <c r="R206" s="293">
        <v>1.046</v>
      </c>
      <c r="S206" s="265">
        <f t="shared" si="392"/>
        <v>0.47929370671680005</v>
      </c>
      <c r="T206" s="265">
        <v>0.03</v>
      </c>
      <c r="U206" s="265">
        <v>0.06</v>
      </c>
      <c r="V206" s="265">
        <v>0.06</v>
      </c>
      <c r="W206" s="265">
        <f t="shared" si="376"/>
        <v>6.132E-2</v>
      </c>
      <c r="X206" s="265">
        <f t="shared" si="403"/>
        <v>6.4140719999999998E-2</v>
      </c>
      <c r="Y206" s="265">
        <f t="shared" si="404"/>
        <v>6.7155333839999998E-2</v>
      </c>
      <c r="Z206" s="265">
        <f t="shared" si="405"/>
        <v>7.0244479196639995E-2</v>
      </c>
      <c r="AA206" s="265">
        <v>2</v>
      </c>
      <c r="AB206" s="265">
        <v>2</v>
      </c>
      <c r="AC206" s="265">
        <v>2</v>
      </c>
      <c r="AD206" s="265">
        <v>2</v>
      </c>
      <c r="AE206" s="265">
        <v>2</v>
      </c>
      <c r="AF206" s="265">
        <v>2</v>
      </c>
      <c r="AG206" s="278">
        <f t="shared" si="393"/>
        <v>12500</v>
      </c>
      <c r="AH206" s="278">
        <f t="shared" si="394"/>
        <v>6250</v>
      </c>
      <c r="AI206" s="278">
        <f t="shared" si="395"/>
        <v>6587.5</v>
      </c>
      <c r="AJ206" s="278">
        <f t="shared" si="396"/>
        <v>7035.45</v>
      </c>
      <c r="AK206" s="278">
        <f t="shared" si="397"/>
        <v>7408.328849999999</v>
      </c>
      <c r="AL206" s="278">
        <f t="shared" si="398"/>
        <v>7800.9702790499987</v>
      </c>
      <c r="AM206" s="265">
        <v>0.3</v>
      </c>
      <c r="AN206" s="265">
        <v>0.15</v>
      </c>
      <c r="AO206" s="265">
        <f t="shared" si="399"/>
        <v>0.15809999999999999</v>
      </c>
      <c r="AP206" s="265">
        <f t="shared" si="400"/>
        <v>0.1688508</v>
      </c>
      <c r="AQ206" s="265">
        <f t="shared" si="401"/>
        <v>0.17779989239999999</v>
      </c>
      <c r="AR206" s="265">
        <f t="shared" si="402"/>
        <v>0.18722328669719998</v>
      </c>
    </row>
    <row r="207" spans="1:44" s="23" customFormat="1" ht="15.75">
      <c r="A207" s="245" t="s">
        <v>411</v>
      </c>
      <c r="B207" s="245" t="s">
        <v>455</v>
      </c>
      <c r="C207" s="274"/>
      <c r="D207" s="265"/>
      <c r="E207" s="265"/>
      <c r="F207" s="265"/>
      <c r="G207" s="265"/>
      <c r="H207" s="265"/>
      <c r="I207" s="265"/>
      <c r="J207" s="265"/>
      <c r="K207" s="265">
        <v>0</v>
      </c>
      <c r="L207" s="293">
        <v>1.046</v>
      </c>
      <c r="M207" s="265">
        <f t="shared" si="389"/>
        <v>0</v>
      </c>
      <c r="N207" s="293">
        <v>1.046</v>
      </c>
      <c r="O207" s="265">
        <f t="shared" si="390"/>
        <v>0</v>
      </c>
      <c r="P207" s="293">
        <v>1.0469999999999999</v>
      </c>
      <c r="Q207" s="265">
        <f t="shared" si="391"/>
        <v>0</v>
      </c>
      <c r="R207" s="293">
        <v>1.046</v>
      </c>
      <c r="S207" s="265">
        <f t="shared" si="392"/>
        <v>0</v>
      </c>
      <c r="T207" s="265"/>
      <c r="U207" s="265">
        <v>0</v>
      </c>
      <c r="V207" s="265">
        <v>0</v>
      </c>
      <c r="W207" s="265">
        <f t="shared" si="376"/>
        <v>0</v>
      </c>
      <c r="X207" s="265">
        <f t="shared" si="403"/>
        <v>0</v>
      </c>
      <c r="Y207" s="265">
        <f t="shared" si="404"/>
        <v>0</v>
      </c>
      <c r="Z207" s="265">
        <f t="shared" si="405"/>
        <v>0</v>
      </c>
      <c r="AA207" s="265"/>
      <c r="AB207" s="265">
        <v>1</v>
      </c>
      <c r="AC207" s="265">
        <v>1</v>
      </c>
      <c r="AD207" s="265">
        <v>1</v>
      </c>
      <c r="AE207" s="265">
        <v>1</v>
      </c>
      <c r="AF207" s="265">
        <v>1</v>
      </c>
      <c r="AG207" s="278" t="e">
        <f t="shared" si="393"/>
        <v>#DIV/0!</v>
      </c>
      <c r="AH207" s="278">
        <f t="shared" si="394"/>
        <v>0</v>
      </c>
      <c r="AI207" s="278">
        <f t="shared" si="395"/>
        <v>0</v>
      </c>
      <c r="AJ207" s="278">
        <f t="shared" si="396"/>
        <v>0</v>
      </c>
      <c r="AK207" s="278">
        <f t="shared" si="397"/>
        <v>0</v>
      </c>
      <c r="AL207" s="278">
        <f t="shared" si="398"/>
        <v>0</v>
      </c>
      <c r="AM207" s="265"/>
      <c r="AN207" s="265">
        <v>0</v>
      </c>
      <c r="AO207" s="265">
        <f t="shared" si="399"/>
        <v>0</v>
      </c>
      <c r="AP207" s="265">
        <f t="shared" si="400"/>
        <v>0</v>
      </c>
      <c r="AQ207" s="265">
        <f t="shared" si="401"/>
        <v>0</v>
      </c>
      <c r="AR207" s="265">
        <f t="shared" si="402"/>
        <v>0</v>
      </c>
    </row>
    <row r="208" spans="1:44" s="23" customFormat="1" ht="15.75">
      <c r="A208" s="245" t="s">
        <v>412</v>
      </c>
      <c r="B208" s="245"/>
      <c r="C208" s="274"/>
      <c r="D208" s="265"/>
      <c r="E208" s="265"/>
      <c r="F208" s="265" t="s">
        <v>419</v>
      </c>
      <c r="G208" s="265"/>
      <c r="H208" s="265"/>
      <c r="I208" s="265"/>
      <c r="J208" s="265">
        <v>0.4</v>
      </c>
      <c r="K208" s="265">
        <v>0.45</v>
      </c>
      <c r="L208" s="293">
        <v>1.046</v>
      </c>
      <c r="M208" s="265">
        <f t="shared" si="389"/>
        <v>0.47070000000000001</v>
      </c>
      <c r="N208" s="293">
        <v>1.046</v>
      </c>
      <c r="O208" s="265">
        <f t="shared" si="390"/>
        <v>0.49235220000000002</v>
      </c>
      <c r="P208" s="293">
        <v>1.0469999999999999</v>
      </c>
      <c r="Q208" s="265">
        <f t="shared" si="391"/>
        <v>0.5154927534</v>
      </c>
      <c r="R208" s="293">
        <v>1.046</v>
      </c>
      <c r="S208" s="265">
        <f t="shared" si="392"/>
        <v>0.53920542005640004</v>
      </c>
      <c r="T208" s="265">
        <v>0.02</v>
      </c>
      <c r="U208" s="265">
        <v>0.03</v>
      </c>
      <c r="V208" s="265">
        <v>0.03</v>
      </c>
      <c r="W208" s="265">
        <f t="shared" si="376"/>
        <v>3.066E-2</v>
      </c>
      <c r="X208" s="265">
        <f t="shared" si="403"/>
        <v>3.2070359999999999E-2</v>
      </c>
      <c r="Y208" s="265">
        <f t="shared" si="404"/>
        <v>3.3577666919999999E-2</v>
      </c>
      <c r="Z208" s="265">
        <f t="shared" si="405"/>
        <v>3.5122239598319997E-2</v>
      </c>
      <c r="AA208" s="265">
        <v>1</v>
      </c>
      <c r="AB208" s="265">
        <v>1</v>
      </c>
      <c r="AC208" s="265">
        <v>1</v>
      </c>
      <c r="AD208" s="265">
        <v>1</v>
      </c>
      <c r="AE208" s="265">
        <v>1</v>
      </c>
      <c r="AF208" s="265">
        <v>1</v>
      </c>
      <c r="AG208" s="278">
        <f t="shared" si="393"/>
        <v>8333.3333333333339</v>
      </c>
      <c r="AH208" s="278">
        <f t="shared" si="394"/>
        <v>8333.3333333333339</v>
      </c>
      <c r="AI208" s="278">
        <f t="shared" si="395"/>
        <v>8783.3333333333339</v>
      </c>
      <c r="AJ208" s="278">
        <f t="shared" si="396"/>
        <v>9380.6000000000022</v>
      </c>
      <c r="AK208" s="278">
        <f t="shared" si="397"/>
        <v>9877.7718000000004</v>
      </c>
      <c r="AL208" s="278">
        <f t="shared" si="398"/>
        <v>10401.293705400001</v>
      </c>
      <c r="AM208" s="265">
        <v>0.1</v>
      </c>
      <c r="AN208" s="265">
        <v>0.1</v>
      </c>
      <c r="AO208" s="265">
        <f t="shared" si="399"/>
        <v>0.10540000000000001</v>
      </c>
      <c r="AP208" s="265">
        <f t="shared" si="400"/>
        <v>0.11256720000000002</v>
      </c>
      <c r="AQ208" s="265">
        <f t="shared" si="401"/>
        <v>0.11853326160000001</v>
      </c>
      <c r="AR208" s="265">
        <f t="shared" si="402"/>
        <v>0.1248155244648</v>
      </c>
    </row>
    <row r="209" spans="1:44" s="23" customFormat="1" ht="15.75">
      <c r="A209" s="246" t="s">
        <v>413</v>
      </c>
      <c r="B209" s="246" t="s">
        <v>455</v>
      </c>
      <c r="C209" s="274"/>
      <c r="D209" s="265"/>
      <c r="E209" s="265"/>
      <c r="F209" s="265"/>
      <c r="G209" s="265"/>
      <c r="H209" s="265"/>
      <c r="I209" s="265"/>
      <c r="J209" s="265"/>
      <c r="K209" s="265">
        <v>0</v>
      </c>
      <c r="L209" s="293">
        <v>1.0369999999999999</v>
      </c>
      <c r="M209" s="265">
        <f t="shared" si="389"/>
        <v>0</v>
      </c>
      <c r="N209" s="293">
        <v>1.042</v>
      </c>
      <c r="O209" s="265">
        <f t="shared" si="390"/>
        <v>0</v>
      </c>
      <c r="P209" s="293">
        <v>1.0429999999999999</v>
      </c>
      <c r="Q209" s="265">
        <f t="shared" si="391"/>
        <v>0</v>
      </c>
      <c r="R209" s="293">
        <v>1.0429999999999999</v>
      </c>
      <c r="S209" s="265">
        <f t="shared" si="392"/>
        <v>0</v>
      </c>
      <c r="T209" s="265"/>
      <c r="U209" s="265">
        <v>0</v>
      </c>
      <c r="V209" s="265">
        <v>0</v>
      </c>
      <c r="W209" s="265">
        <f t="shared" si="376"/>
        <v>0</v>
      </c>
      <c r="X209" s="265">
        <f t="shared" si="403"/>
        <v>0</v>
      </c>
      <c r="Y209" s="265">
        <f t="shared" si="404"/>
        <v>0</v>
      </c>
      <c r="Z209" s="265">
        <f t="shared" si="405"/>
        <v>0</v>
      </c>
      <c r="AA209" s="265"/>
      <c r="AB209" s="265">
        <v>1</v>
      </c>
      <c r="AC209" s="265">
        <v>1</v>
      </c>
      <c r="AD209" s="265">
        <v>1</v>
      </c>
      <c r="AE209" s="265">
        <v>1</v>
      </c>
      <c r="AF209" s="265">
        <v>1</v>
      </c>
      <c r="AG209" s="278" t="e">
        <f t="shared" si="393"/>
        <v>#DIV/0!</v>
      </c>
      <c r="AH209" s="278">
        <f t="shared" si="394"/>
        <v>0</v>
      </c>
      <c r="AI209" s="278">
        <f t="shared" si="395"/>
        <v>0</v>
      </c>
      <c r="AJ209" s="278">
        <f t="shared" si="396"/>
        <v>0</v>
      </c>
      <c r="AK209" s="278">
        <f t="shared" si="397"/>
        <v>0</v>
      </c>
      <c r="AL209" s="278">
        <f t="shared" si="398"/>
        <v>0</v>
      </c>
      <c r="AM209" s="265"/>
      <c r="AN209" s="265">
        <v>0</v>
      </c>
      <c r="AO209" s="265">
        <f t="shared" si="399"/>
        <v>0</v>
      </c>
      <c r="AP209" s="265">
        <f t="shared" si="400"/>
        <v>0</v>
      </c>
      <c r="AQ209" s="265">
        <f t="shared" si="401"/>
        <v>0</v>
      </c>
      <c r="AR209" s="265">
        <f t="shared" si="402"/>
        <v>0</v>
      </c>
    </row>
    <row r="210" spans="1:44" s="23" customFormat="1" ht="15.75">
      <c r="A210" s="246" t="s">
        <v>444</v>
      </c>
      <c r="B210" s="246"/>
      <c r="C210" s="274"/>
      <c r="D210" s="265"/>
      <c r="E210" s="265"/>
      <c r="F210" s="265"/>
      <c r="G210" s="265"/>
      <c r="H210" s="265"/>
      <c r="I210" s="265"/>
      <c r="J210" s="265"/>
      <c r="K210" s="265">
        <v>102.3</v>
      </c>
      <c r="L210" s="293">
        <v>1.0369999999999999</v>
      </c>
      <c r="M210" s="265">
        <f t="shared" si="389"/>
        <v>106.08509999999998</v>
      </c>
      <c r="N210" s="293">
        <v>1.042</v>
      </c>
      <c r="O210" s="265">
        <f t="shared" si="390"/>
        <v>110.54067419999998</v>
      </c>
      <c r="P210" s="293">
        <v>1.0429999999999999</v>
      </c>
      <c r="Q210" s="265">
        <f t="shared" si="391"/>
        <v>115.29392319059997</v>
      </c>
      <c r="R210" s="293">
        <v>1.0429999999999999</v>
      </c>
      <c r="S210" s="265">
        <f t="shared" si="392"/>
        <v>120.25156188779576</v>
      </c>
      <c r="T210" s="265"/>
      <c r="U210" s="265">
        <v>2.6</v>
      </c>
      <c r="V210" s="265">
        <v>2.6</v>
      </c>
      <c r="W210" s="265">
        <f t="shared" si="376"/>
        <v>2.6572</v>
      </c>
      <c r="X210" s="265">
        <f t="shared" si="403"/>
        <v>2.7688024000000002</v>
      </c>
      <c r="Y210" s="265">
        <f t="shared" si="404"/>
        <v>2.8878609032</v>
      </c>
      <c r="Z210" s="265">
        <f t="shared" si="405"/>
        <v>3.0120389220375996</v>
      </c>
      <c r="AA210" s="265"/>
      <c r="AB210" s="265">
        <v>177</v>
      </c>
      <c r="AC210" s="265">
        <v>177</v>
      </c>
      <c r="AD210" s="265">
        <v>177</v>
      </c>
      <c r="AE210" s="265">
        <v>177</v>
      </c>
      <c r="AF210" s="265">
        <v>177</v>
      </c>
      <c r="AG210" s="278" t="e">
        <f t="shared" si="393"/>
        <v>#DIV/0!</v>
      </c>
      <c r="AH210" s="278">
        <f t="shared" si="394"/>
        <v>24623.352165725049</v>
      </c>
      <c r="AI210" s="278">
        <f t="shared" si="395"/>
        <v>25953.013182674196</v>
      </c>
      <c r="AJ210" s="278">
        <f t="shared" si="396"/>
        <v>27717.81807909605</v>
      </c>
      <c r="AK210" s="278">
        <f t="shared" si="397"/>
        <v>29186.862437288135</v>
      </c>
      <c r="AL210" s="278">
        <f t="shared" si="398"/>
        <v>30733.766146464404</v>
      </c>
      <c r="AM210" s="265"/>
      <c r="AN210" s="265">
        <v>52.3</v>
      </c>
      <c r="AO210" s="265">
        <f t="shared" si="399"/>
        <v>55.124200000000002</v>
      </c>
      <c r="AP210" s="265">
        <f t="shared" si="400"/>
        <v>58.872645600000006</v>
      </c>
      <c r="AQ210" s="265">
        <f t="shared" si="401"/>
        <v>61.992895816800001</v>
      </c>
      <c r="AR210" s="265">
        <f t="shared" si="402"/>
        <v>65.278519295090391</v>
      </c>
    </row>
    <row r="211" spans="1:44" s="23" customFormat="1" ht="15.75">
      <c r="A211" s="246" t="s">
        <v>414</v>
      </c>
      <c r="B211" s="246" t="s">
        <v>437</v>
      </c>
      <c r="C211" s="274"/>
      <c r="D211" s="265"/>
      <c r="E211" s="265"/>
      <c r="F211" s="265"/>
      <c r="G211" s="265"/>
      <c r="H211" s="265"/>
      <c r="I211" s="265"/>
      <c r="J211" s="265">
        <v>0.48</v>
      </c>
      <c r="K211" s="265">
        <v>0</v>
      </c>
      <c r="L211" s="293">
        <v>1.0369999999999999</v>
      </c>
      <c r="M211" s="265">
        <f t="shared" si="389"/>
        <v>0</v>
      </c>
      <c r="N211" s="293">
        <v>1.042</v>
      </c>
      <c r="O211" s="265">
        <f t="shared" si="390"/>
        <v>0</v>
      </c>
      <c r="P211" s="293">
        <v>1.0429999999999999</v>
      </c>
      <c r="Q211" s="265">
        <f t="shared" si="391"/>
        <v>0</v>
      </c>
      <c r="R211" s="293">
        <v>1.0429999999999999</v>
      </c>
      <c r="S211" s="265">
        <f t="shared" si="392"/>
        <v>0</v>
      </c>
      <c r="T211" s="265">
        <v>0.31</v>
      </c>
      <c r="U211" s="265">
        <v>0</v>
      </c>
      <c r="V211" s="265">
        <v>0</v>
      </c>
      <c r="W211" s="265">
        <f t="shared" si="376"/>
        <v>0</v>
      </c>
      <c r="X211" s="265">
        <f t="shared" si="403"/>
        <v>0</v>
      </c>
      <c r="Y211" s="265">
        <f t="shared" si="404"/>
        <v>0</v>
      </c>
      <c r="Z211" s="265">
        <f t="shared" si="405"/>
        <v>0</v>
      </c>
      <c r="AA211" s="265"/>
      <c r="AB211" s="265">
        <v>1</v>
      </c>
      <c r="AC211" s="265">
        <v>1</v>
      </c>
      <c r="AD211" s="265">
        <v>1</v>
      </c>
      <c r="AE211" s="265">
        <v>1</v>
      </c>
      <c r="AF211" s="265">
        <v>1</v>
      </c>
      <c r="AG211" s="278" t="e">
        <f t="shared" si="393"/>
        <v>#DIV/0!</v>
      </c>
      <c r="AH211" s="278">
        <f t="shared" si="394"/>
        <v>0</v>
      </c>
      <c r="AI211" s="278">
        <f t="shared" si="395"/>
        <v>0</v>
      </c>
      <c r="AJ211" s="278">
        <f t="shared" si="396"/>
        <v>0</v>
      </c>
      <c r="AK211" s="278">
        <f t="shared" si="397"/>
        <v>0</v>
      </c>
      <c r="AL211" s="278">
        <f t="shared" si="398"/>
        <v>0</v>
      </c>
      <c r="AM211" s="265"/>
      <c r="AN211" s="265">
        <v>0</v>
      </c>
      <c r="AO211" s="265">
        <f t="shared" si="399"/>
        <v>0</v>
      </c>
      <c r="AP211" s="265">
        <f t="shared" si="400"/>
        <v>0</v>
      </c>
      <c r="AQ211" s="265">
        <f t="shared" si="401"/>
        <v>0</v>
      </c>
      <c r="AR211" s="265">
        <f t="shared" si="402"/>
        <v>0</v>
      </c>
    </row>
    <row r="212" spans="1:44" s="23" customFormat="1" ht="15.75">
      <c r="A212" s="246" t="s">
        <v>415</v>
      </c>
      <c r="B212" s="246" t="s">
        <v>437</v>
      </c>
      <c r="C212" s="274"/>
      <c r="D212" s="265"/>
      <c r="E212" s="265"/>
      <c r="F212" s="265"/>
      <c r="G212" s="265"/>
      <c r="H212" s="265"/>
      <c r="I212" s="265"/>
      <c r="J212" s="265"/>
      <c r="K212" s="265">
        <v>0</v>
      </c>
      <c r="L212" s="293">
        <v>1.0369999999999999</v>
      </c>
      <c r="M212" s="265">
        <f t="shared" si="389"/>
        <v>0</v>
      </c>
      <c r="N212" s="293">
        <v>1.042</v>
      </c>
      <c r="O212" s="265">
        <f t="shared" si="390"/>
        <v>0</v>
      </c>
      <c r="P212" s="293">
        <v>1.0429999999999999</v>
      </c>
      <c r="Q212" s="265">
        <f t="shared" si="391"/>
        <v>0</v>
      </c>
      <c r="R212" s="293">
        <v>1.0429999999999999</v>
      </c>
      <c r="S212" s="265">
        <f t="shared" si="392"/>
        <v>0</v>
      </c>
      <c r="T212" s="265"/>
      <c r="U212" s="265">
        <v>0</v>
      </c>
      <c r="V212" s="265">
        <v>0</v>
      </c>
      <c r="W212" s="265">
        <f t="shared" si="376"/>
        <v>0</v>
      </c>
      <c r="X212" s="265">
        <f t="shared" si="403"/>
        <v>0</v>
      </c>
      <c r="Y212" s="265">
        <f t="shared" si="404"/>
        <v>0</v>
      </c>
      <c r="Z212" s="265">
        <f t="shared" si="405"/>
        <v>0</v>
      </c>
      <c r="AA212" s="265"/>
      <c r="AB212" s="265">
        <v>1</v>
      </c>
      <c r="AC212" s="265">
        <v>1</v>
      </c>
      <c r="AD212" s="265">
        <v>1</v>
      </c>
      <c r="AE212" s="265">
        <v>1</v>
      </c>
      <c r="AF212" s="265">
        <v>1</v>
      </c>
      <c r="AG212" s="278" t="e">
        <f t="shared" si="393"/>
        <v>#DIV/0!</v>
      </c>
      <c r="AH212" s="278">
        <f t="shared" si="394"/>
        <v>0</v>
      </c>
      <c r="AI212" s="278">
        <f t="shared" si="395"/>
        <v>0</v>
      </c>
      <c r="AJ212" s="278">
        <f t="shared" si="396"/>
        <v>0</v>
      </c>
      <c r="AK212" s="278">
        <f t="shared" si="397"/>
        <v>0</v>
      </c>
      <c r="AL212" s="278">
        <f t="shared" si="398"/>
        <v>0</v>
      </c>
      <c r="AM212" s="265"/>
      <c r="AN212" s="265">
        <v>0</v>
      </c>
      <c r="AO212" s="265">
        <f t="shared" si="399"/>
        <v>0</v>
      </c>
      <c r="AP212" s="265">
        <f t="shared" si="400"/>
        <v>0</v>
      </c>
      <c r="AQ212" s="265">
        <f t="shared" si="401"/>
        <v>0</v>
      </c>
      <c r="AR212" s="265">
        <f t="shared" si="402"/>
        <v>0</v>
      </c>
    </row>
    <row r="213" spans="1:44" s="23" customFormat="1" ht="31.5">
      <c r="A213" s="251" t="s">
        <v>416</v>
      </c>
      <c r="B213" s="246"/>
      <c r="C213" s="274"/>
      <c r="D213" s="265"/>
      <c r="E213" s="265"/>
      <c r="F213" s="265"/>
      <c r="G213" s="265"/>
      <c r="H213" s="265"/>
      <c r="I213" s="265"/>
      <c r="J213" s="265">
        <v>2.61</v>
      </c>
      <c r="K213" s="265">
        <v>2.7</v>
      </c>
      <c r="L213" s="293">
        <v>1.0369999999999999</v>
      </c>
      <c r="M213" s="265">
        <f t="shared" si="389"/>
        <v>2.7999000000000001</v>
      </c>
      <c r="N213" s="293">
        <v>1.042</v>
      </c>
      <c r="O213" s="265">
        <f t="shared" si="390"/>
        <v>2.9174958000000002</v>
      </c>
      <c r="P213" s="293">
        <v>1.0429999999999999</v>
      </c>
      <c r="Q213" s="265">
        <f t="shared" si="391"/>
        <v>3.0429481194000001</v>
      </c>
      <c r="R213" s="293">
        <v>1.0429999999999999</v>
      </c>
      <c r="S213" s="265">
        <f t="shared" si="392"/>
        <v>3.1737948885342</v>
      </c>
      <c r="T213" s="265">
        <v>0.2</v>
      </c>
      <c r="U213" s="265">
        <v>0.22</v>
      </c>
      <c r="V213" s="265">
        <v>0.22</v>
      </c>
      <c r="W213" s="265">
        <f t="shared" si="376"/>
        <v>0.22484000000000001</v>
      </c>
      <c r="X213" s="265">
        <f t="shared" si="403"/>
        <v>0.23428328000000001</v>
      </c>
      <c r="Y213" s="265">
        <f t="shared" si="404"/>
        <v>0.24435746104</v>
      </c>
      <c r="Z213" s="265">
        <f t="shared" si="405"/>
        <v>0.25486483186471998</v>
      </c>
      <c r="AA213" s="265">
        <v>7</v>
      </c>
      <c r="AB213" s="265">
        <v>7</v>
      </c>
      <c r="AC213" s="265">
        <v>7</v>
      </c>
      <c r="AD213" s="265">
        <v>7</v>
      </c>
      <c r="AE213" s="265">
        <v>7</v>
      </c>
      <c r="AF213" s="265">
        <v>7</v>
      </c>
      <c r="AG213" s="278">
        <f t="shared" si="393"/>
        <v>16666.666666666668</v>
      </c>
      <c r="AH213" s="278">
        <f t="shared" si="394"/>
        <v>18333.333333333332</v>
      </c>
      <c r="AI213" s="278">
        <f t="shared" si="395"/>
        <v>19323.333333333336</v>
      </c>
      <c r="AJ213" s="278">
        <f t="shared" si="396"/>
        <v>20637.320000000003</v>
      </c>
      <c r="AK213" s="278">
        <f t="shared" si="397"/>
        <v>21731.097960000006</v>
      </c>
      <c r="AL213" s="278">
        <f t="shared" si="398"/>
        <v>22882.84615188</v>
      </c>
      <c r="AM213" s="265">
        <v>1.4</v>
      </c>
      <c r="AN213" s="265">
        <v>1.54</v>
      </c>
      <c r="AO213" s="265">
        <f t="shared" si="399"/>
        <v>1.6231600000000002</v>
      </c>
      <c r="AP213" s="265">
        <f t="shared" si="400"/>
        <v>1.7335348800000003</v>
      </c>
      <c r="AQ213" s="265">
        <f t="shared" si="401"/>
        <v>1.8254122286400003</v>
      </c>
      <c r="AR213" s="265">
        <f t="shared" si="402"/>
        <v>1.9221590767579202</v>
      </c>
    </row>
    <row r="214" spans="1:44" s="23" customFormat="1" ht="15.75">
      <c r="A214" s="251" t="s">
        <v>456</v>
      </c>
      <c r="B214" s="246"/>
      <c r="C214" s="274"/>
      <c r="D214" s="265"/>
      <c r="E214" s="265"/>
      <c r="F214" s="265"/>
      <c r="G214" s="265"/>
      <c r="H214" s="265"/>
      <c r="I214" s="265"/>
      <c r="J214" s="265"/>
      <c r="K214" s="265">
        <v>18</v>
      </c>
      <c r="L214" s="293">
        <v>1.0369999999999999</v>
      </c>
      <c r="M214" s="265">
        <f t="shared" si="389"/>
        <v>18.665999999999997</v>
      </c>
      <c r="N214" s="293">
        <v>1.042</v>
      </c>
      <c r="O214" s="265">
        <f t="shared" si="390"/>
        <v>19.449971999999999</v>
      </c>
      <c r="P214" s="293">
        <v>1.0429999999999999</v>
      </c>
      <c r="Q214" s="265">
        <f t="shared" si="391"/>
        <v>20.286320795999998</v>
      </c>
      <c r="R214" s="293">
        <v>1.0429999999999999</v>
      </c>
      <c r="S214" s="265">
        <f t="shared" si="392"/>
        <v>21.158632590227995</v>
      </c>
      <c r="T214" s="265"/>
      <c r="U214" s="265">
        <v>1.05</v>
      </c>
      <c r="V214" s="265">
        <v>1.05</v>
      </c>
      <c r="W214" s="265">
        <f t="shared" si="376"/>
        <v>1.0731000000000002</v>
      </c>
      <c r="X214" s="265">
        <f t="shared" si="403"/>
        <v>1.1181702000000002</v>
      </c>
      <c r="Y214" s="265">
        <f t="shared" si="404"/>
        <v>1.1662515186000002</v>
      </c>
      <c r="Z214" s="265">
        <f t="shared" si="405"/>
        <v>1.2164003338998002</v>
      </c>
      <c r="AA214" s="265"/>
      <c r="AB214" s="265">
        <v>31</v>
      </c>
      <c r="AC214" s="265">
        <v>31</v>
      </c>
      <c r="AD214" s="265">
        <v>31</v>
      </c>
      <c r="AE214" s="265">
        <v>31</v>
      </c>
      <c r="AF214" s="265">
        <v>31</v>
      </c>
      <c r="AG214" s="278" t="e">
        <f t="shared" si="393"/>
        <v>#DIV/0!</v>
      </c>
      <c r="AH214" s="278">
        <f t="shared" si="394"/>
        <v>22123.655913978495</v>
      </c>
      <c r="AI214" s="278">
        <f t="shared" si="395"/>
        <v>23318.333333333339</v>
      </c>
      <c r="AJ214" s="278">
        <f t="shared" si="396"/>
        <v>24903.98</v>
      </c>
      <c r="AK214" s="278">
        <f t="shared" si="397"/>
        <v>26223.890940000001</v>
      </c>
      <c r="AL214" s="278">
        <f t="shared" si="398"/>
        <v>27613.757159820005</v>
      </c>
      <c r="AM214" s="265"/>
      <c r="AN214" s="265">
        <v>8.23</v>
      </c>
      <c r="AO214" s="265">
        <f t="shared" si="399"/>
        <v>8.6744200000000014</v>
      </c>
      <c r="AP214" s="265">
        <f t="shared" si="400"/>
        <v>9.2642805600000013</v>
      </c>
      <c r="AQ214" s="265">
        <f t="shared" si="401"/>
        <v>9.755287429680001</v>
      </c>
      <c r="AR214" s="265">
        <f t="shared" si="402"/>
        <v>10.272317663453041</v>
      </c>
    </row>
    <row r="215" spans="1:44" s="23" customFormat="1" ht="15.75">
      <c r="A215" s="246" t="s">
        <v>417</v>
      </c>
      <c r="B215" s="246"/>
      <c r="C215" s="274"/>
      <c r="D215" s="265"/>
      <c r="E215" s="265"/>
      <c r="F215" s="265"/>
      <c r="G215" s="265"/>
      <c r="H215" s="265"/>
      <c r="I215" s="265"/>
      <c r="J215" s="265">
        <v>5.25</v>
      </c>
      <c r="K215" s="265">
        <v>5.77</v>
      </c>
      <c r="L215" s="293">
        <v>1.0369999999999999</v>
      </c>
      <c r="M215" s="265">
        <f t="shared" si="389"/>
        <v>5.9834899999999989</v>
      </c>
      <c r="N215" s="293">
        <v>1.042</v>
      </c>
      <c r="O215" s="265">
        <f t="shared" si="390"/>
        <v>6.2347965799999994</v>
      </c>
      <c r="P215" s="293">
        <v>1.0429999999999999</v>
      </c>
      <c r="Q215" s="265">
        <f t="shared" si="391"/>
        <v>6.5028928329399989</v>
      </c>
      <c r="R215" s="293">
        <v>1.0429999999999999</v>
      </c>
      <c r="S215" s="265">
        <f t="shared" si="392"/>
        <v>6.7825172247564183</v>
      </c>
      <c r="T215" s="265">
        <v>0.02</v>
      </c>
      <c r="U215" s="265">
        <v>7.0000000000000007E-2</v>
      </c>
      <c r="V215" s="265">
        <v>7.0000000000000007E-2</v>
      </c>
      <c r="W215" s="265">
        <f t="shared" si="376"/>
        <v>7.1540000000000006E-2</v>
      </c>
      <c r="X215" s="265">
        <f t="shared" si="403"/>
        <v>7.4544680000000016E-2</v>
      </c>
      <c r="Y215" s="265">
        <f t="shared" si="404"/>
        <v>7.7750101240000008E-2</v>
      </c>
      <c r="Z215" s="265">
        <f t="shared" si="405"/>
        <v>8.1093355593319996E-2</v>
      </c>
      <c r="AA215" s="265">
        <v>6</v>
      </c>
      <c r="AB215" s="265">
        <v>8</v>
      </c>
      <c r="AC215" s="265">
        <v>8</v>
      </c>
      <c r="AD215" s="265">
        <v>8</v>
      </c>
      <c r="AE215" s="265">
        <v>8</v>
      </c>
      <c r="AF215" s="265">
        <v>8</v>
      </c>
      <c r="AG215" s="278">
        <f t="shared" si="393"/>
        <v>41666.666666666664</v>
      </c>
      <c r="AH215" s="278">
        <f t="shared" si="394"/>
        <v>31250</v>
      </c>
      <c r="AI215" s="278">
        <f t="shared" si="395"/>
        <v>32937.5</v>
      </c>
      <c r="AJ215" s="278">
        <f t="shared" si="396"/>
        <v>35177.250000000007</v>
      </c>
      <c r="AK215" s="278">
        <f t="shared" si="397"/>
        <v>37041.644250000005</v>
      </c>
      <c r="AL215" s="278">
        <f t="shared" si="398"/>
        <v>39004.85139525</v>
      </c>
      <c r="AM215" s="265">
        <v>3</v>
      </c>
      <c r="AN215" s="265">
        <v>3</v>
      </c>
      <c r="AO215" s="265">
        <f t="shared" si="399"/>
        <v>3.1619999999999999</v>
      </c>
      <c r="AP215" s="265">
        <f t="shared" si="400"/>
        <v>3.3770160000000002</v>
      </c>
      <c r="AQ215" s="265">
        <f t="shared" si="401"/>
        <v>3.5559978480000001</v>
      </c>
      <c r="AR215" s="265">
        <f t="shared" si="402"/>
        <v>3.7444657339439997</v>
      </c>
    </row>
    <row r="216" spans="1:44" s="23" customFormat="1" ht="15.75">
      <c r="A216" s="246" t="s">
        <v>418</v>
      </c>
      <c r="B216" s="246"/>
      <c r="C216" s="274"/>
      <c r="D216" s="265"/>
      <c r="E216" s="265"/>
      <c r="F216" s="265"/>
      <c r="G216" s="265"/>
      <c r="H216" s="265"/>
      <c r="I216" s="265"/>
      <c r="J216" s="265">
        <v>4.38</v>
      </c>
      <c r="K216" s="265">
        <v>5.6</v>
      </c>
      <c r="L216" s="293">
        <v>1.0369999999999999</v>
      </c>
      <c r="M216" s="265">
        <f t="shared" si="389"/>
        <v>5.807199999999999</v>
      </c>
      <c r="N216" s="293">
        <v>1.042</v>
      </c>
      <c r="O216" s="265">
        <f t="shared" si="390"/>
        <v>6.0511023999999995</v>
      </c>
      <c r="P216" s="293">
        <v>1.0429999999999999</v>
      </c>
      <c r="Q216" s="265">
        <f t="shared" si="391"/>
        <v>6.3112998031999989</v>
      </c>
      <c r="R216" s="293">
        <v>1.0429999999999999</v>
      </c>
      <c r="S216" s="265">
        <f t="shared" si="392"/>
        <v>6.5826856947375987</v>
      </c>
      <c r="T216" s="265">
        <v>1.58</v>
      </c>
      <c r="U216" s="265">
        <v>0.23</v>
      </c>
      <c r="V216" s="265">
        <v>0.23</v>
      </c>
      <c r="W216" s="265">
        <f t="shared" si="376"/>
        <v>0.23506000000000002</v>
      </c>
      <c r="X216" s="265">
        <f t="shared" si="403"/>
        <v>0.24493252000000001</v>
      </c>
      <c r="Y216" s="265">
        <f t="shared" si="404"/>
        <v>0.25546461836000001</v>
      </c>
      <c r="Z216" s="265">
        <f t="shared" si="405"/>
        <v>0.26644959694948001</v>
      </c>
      <c r="AA216" s="265">
        <v>2</v>
      </c>
      <c r="AB216" s="265">
        <v>2</v>
      </c>
      <c r="AC216" s="265">
        <v>2</v>
      </c>
      <c r="AD216" s="265">
        <v>2</v>
      </c>
      <c r="AE216" s="265">
        <v>2</v>
      </c>
      <c r="AF216" s="265">
        <v>2</v>
      </c>
      <c r="AG216" s="278">
        <f t="shared" si="393"/>
        <v>37500</v>
      </c>
      <c r="AH216" s="278">
        <f t="shared" si="394"/>
        <v>39166.666666666664</v>
      </c>
      <c r="AI216" s="278">
        <f t="shared" si="395"/>
        <v>41281.666666666664</v>
      </c>
      <c r="AJ216" s="278">
        <f t="shared" si="396"/>
        <v>44088.82</v>
      </c>
      <c r="AK216" s="278">
        <f t="shared" si="397"/>
        <v>46425.52745999999</v>
      </c>
      <c r="AL216" s="278">
        <f t="shared" si="398"/>
        <v>48886.080415379984</v>
      </c>
      <c r="AM216" s="265">
        <v>0.9</v>
      </c>
      <c r="AN216" s="265">
        <v>0.94</v>
      </c>
      <c r="AO216" s="265">
        <f t="shared" si="399"/>
        <v>0.99075999999999997</v>
      </c>
      <c r="AP216" s="265">
        <f t="shared" si="400"/>
        <v>1.05813168</v>
      </c>
      <c r="AQ216" s="265">
        <f t="shared" si="401"/>
        <v>1.1142126590399999</v>
      </c>
      <c r="AR216" s="265">
        <f t="shared" si="402"/>
        <v>1.1732659299691197</v>
      </c>
    </row>
    <row r="217" spans="1:44" s="23" customFormat="1" ht="15.75">
      <c r="A217" s="246" t="s">
        <v>457</v>
      </c>
      <c r="B217" s="246"/>
      <c r="C217" s="274"/>
      <c r="D217" s="265"/>
      <c r="E217" s="265"/>
      <c r="F217" s="265"/>
      <c r="G217" s="265"/>
      <c r="H217" s="265"/>
      <c r="I217" s="265"/>
      <c r="J217" s="265">
        <v>1.82</v>
      </c>
      <c r="K217" s="265">
        <v>1.1100000000000001</v>
      </c>
      <c r="L217" s="293">
        <v>1.0369999999999999</v>
      </c>
      <c r="M217" s="265">
        <f t="shared" si="389"/>
        <v>1.15107</v>
      </c>
      <c r="N217" s="293">
        <v>1.042</v>
      </c>
      <c r="O217" s="265">
        <f t="shared" si="390"/>
        <v>1.19941494</v>
      </c>
      <c r="P217" s="293">
        <v>1.0429999999999999</v>
      </c>
      <c r="Q217" s="265">
        <f t="shared" si="391"/>
        <v>1.25098978242</v>
      </c>
      <c r="R217" s="293">
        <v>1.0429999999999999</v>
      </c>
      <c r="S217" s="265">
        <f t="shared" si="392"/>
        <v>1.3047823430640599</v>
      </c>
      <c r="T217" s="265">
        <v>0</v>
      </c>
      <c r="U217" s="265">
        <v>0</v>
      </c>
      <c r="V217" s="265">
        <v>0</v>
      </c>
      <c r="W217" s="265">
        <f t="shared" si="376"/>
        <v>0</v>
      </c>
      <c r="X217" s="265">
        <f t="shared" si="403"/>
        <v>0</v>
      </c>
      <c r="Y217" s="265">
        <f t="shared" si="404"/>
        <v>0</v>
      </c>
      <c r="Z217" s="265">
        <f t="shared" si="405"/>
        <v>0</v>
      </c>
      <c r="AA217" s="265">
        <v>2</v>
      </c>
      <c r="AB217" s="265">
        <v>2</v>
      </c>
      <c r="AC217" s="265">
        <v>2</v>
      </c>
      <c r="AD217" s="265">
        <v>2</v>
      </c>
      <c r="AE217" s="265">
        <v>2</v>
      </c>
      <c r="AF217" s="265">
        <v>2</v>
      </c>
      <c r="AG217" s="278">
        <f t="shared" si="393"/>
        <v>16666.666666666668</v>
      </c>
      <c r="AH217" s="278">
        <f t="shared" si="394"/>
        <v>42083.333333333336</v>
      </c>
      <c r="AI217" s="278">
        <f t="shared" si="395"/>
        <v>44355.833333333336</v>
      </c>
      <c r="AJ217" s="278">
        <f t="shared" si="396"/>
        <v>47372.03</v>
      </c>
      <c r="AK217" s="278">
        <f t="shared" si="397"/>
        <v>49882.747589999992</v>
      </c>
      <c r="AL217" s="278">
        <f t="shared" si="398"/>
        <v>52526.533212269998</v>
      </c>
      <c r="AM217" s="265">
        <v>0.4</v>
      </c>
      <c r="AN217" s="265">
        <v>1.01</v>
      </c>
      <c r="AO217" s="265">
        <f t="shared" si="399"/>
        <v>1.06454</v>
      </c>
      <c r="AP217" s="265">
        <f t="shared" si="400"/>
        <v>1.13692872</v>
      </c>
      <c r="AQ217" s="265">
        <f t="shared" si="401"/>
        <v>1.19718594216</v>
      </c>
      <c r="AR217" s="265">
        <f t="shared" si="402"/>
        <v>1.2606367970944798</v>
      </c>
    </row>
    <row r="218" spans="1:44" s="23" customFormat="1" ht="15.75">
      <c r="A218" s="246" t="s">
        <v>319</v>
      </c>
      <c r="B218" s="246"/>
      <c r="C218" s="274"/>
      <c r="D218" s="265"/>
      <c r="E218" s="265"/>
      <c r="F218" s="265"/>
      <c r="G218" s="265"/>
      <c r="H218" s="265"/>
      <c r="I218" s="265"/>
      <c r="J218" s="265">
        <v>5.14</v>
      </c>
      <c r="K218" s="265"/>
      <c r="L218" s="293"/>
      <c r="M218" s="265"/>
      <c r="N218" s="293"/>
      <c r="O218" s="265"/>
      <c r="P218" s="293"/>
      <c r="Q218" s="265"/>
      <c r="R218" s="293"/>
      <c r="S218" s="265"/>
      <c r="T218" s="265"/>
      <c r="U218" s="265"/>
      <c r="V218" s="265"/>
      <c r="W218" s="265"/>
      <c r="X218" s="265"/>
      <c r="Y218" s="265"/>
      <c r="Z218" s="265"/>
      <c r="AA218" s="265">
        <v>3711</v>
      </c>
      <c r="AB218" s="265">
        <v>3481</v>
      </c>
      <c r="AC218" s="265">
        <v>3417</v>
      </c>
      <c r="AD218" s="265">
        <v>3417</v>
      </c>
      <c r="AE218" s="265">
        <v>3417</v>
      </c>
      <c r="AF218" s="265">
        <v>3417</v>
      </c>
      <c r="AG218" s="278">
        <f t="shared" si="393"/>
        <v>28056.992724333064</v>
      </c>
      <c r="AH218" s="278">
        <f>AN218*1000000/AB218/12</f>
        <v>29842.830125442881</v>
      </c>
      <c r="AI218" s="278">
        <f t="shared" si="395"/>
        <v>32043.479021558876</v>
      </c>
      <c r="AJ218" s="278">
        <f t="shared" si="396"/>
        <v>34222.435595024879</v>
      </c>
      <c r="AK218" s="278">
        <f t="shared" si="397"/>
        <v>36036.224681561202</v>
      </c>
      <c r="AL218" s="278">
        <f t="shared" si="398"/>
        <v>37946.144589683943</v>
      </c>
      <c r="AM218" s="265">
        <v>1249.434</v>
      </c>
      <c r="AN218" s="265">
        <v>1246.5947000000001</v>
      </c>
      <c r="AO218" s="265">
        <f t="shared" si="399"/>
        <v>1313.9108138000001</v>
      </c>
      <c r="AP218" s="265">
        <f t="shared" si="400"/>
        <v>1403.2567491384002</v>
      </c>
      <c r="AQ218" s="265">
        <f t="shared" si="401"/>
        <v>1477.6293568427354</v>
      </c>
      <c r="AR218" s="265">
        <f t="shared" si="402"/>
        <v>1555.9437127554004</v>
      </c>
    </row>
    <row r="219" spans="1:44" s="23" customFormat="1" ht="56.25">
      <c r="A219" s="148" t="s">
        <v>238</v>
      </c>
      <c r="B219" s="148"/>
      <c r="C219" s="274"/>
      <c r="D219" s="263">
        <f>D9+D31+D35+D71+D78+D86+D97+D162+D176+D182</f>
        <v>1342.6200000000001</v>
      </c>
      <c r="E219" s="263">
        <f t="shared" ref="E219:AR219" si="406">E9+E31+E35+E71+E78+E86+E97+E162+E176+E182</f>
        <v>1439.5600000000002</v>
      </c>
      <c r="F219" s="263">
        <f t="shared" si="406"/>
        <v>1534.1855999999998</v>
      </c>
      <c r="G219" s="263">
        <f t="shared" si="406"/>
        <v>1602.1667315999998</v>
      </c>
      <c r="H219" s="263">
        <f t="shared" si="406"/>
        <v>1660.3522781061001</v>
      </c>
      <c r="I219" s="263">
        <f t="shared" si="406"/>
        <v>1721.6398529512935</v>
      </c>
      <c r="J219" s="263">
        <f t="shared" si="406"/>
        <v>2672.1</v>
      </c>
      <c r="K219" s="263">
        <f t="shared" si="406"/>
        <v>2706.0800000000008</v>
      </c>
      <c r="L219" s="276"/>
      <c r="M219" s="263">
        <f t="shared" si="406"/>
        <v>2857.7641099999996</v>
      </c>
      <c r="N219" s="276"/>
      <c r="O219" s="263">
        <f t="shared" si="406"/>
        <v>2980.2709372299996</v>
      </c>
      <c r="P219" s="276"/>
      <c r="Q219" s="263">
        <f t="shared" si="406"/>
        <v>3093.2723759232604</v>
      </c>
      <c r="R219" s="276"/>
      <c r="S219" s="263">
        <f t="shared" si="406"/>
        <v>3211.1674880858259</v>
      </c>
      <c r="T219" s="263">
        <f t="shared" si="406"/>
        <v>151.48999999999998</v>
      </c>
      <c r="U219" s="263">
        <f t="shared" si="406"/>
        <v>111.99000000000002</v>
      </c>
      <c r="V219" s="263">
        <f t="shared" si="406"/>
        <v>152.20000000000002</v>
      </c>
      <c r="W219" s="263">
        <f t="shared" si="406"/>
        <v>148.5624</v>
      </c>
      <c r="X219" s="263">
        <f t="shared" si="406"/>
        <v>157.17209808000001</v>
      </c>
      <c r="Y219" s="263">
        <f t="shared" si="406"/>
        <v>164.80587329100001</v>
      </c>
      <c r="Z219" s="263">
        <f t="shared" si="406"/>
        <v>173.03978272910996</v>
      </c>
      <c r="AA219" s="263">
        <f t="shared" si="406"/>
        <v>7990</v>
      </c>
      <c r="AB219" s="263">
        <f t="shared" si="406"/>
        <v>7746</v>
      </c>
      <c r="AC219" s="263">
        <f t="shared" si="406"/>
        <v>7699</v>
      </c>
      <c r="AD219" s="263">
        <f t="shared" si="406"/>
        <v>7698</v>
      </c>
      <c r="AE219" s="263">
        <f t="shared" si="406"/>
        <v>7738</v>
      </c>
      <c r="AF219" s="263">
        <f t="shared" si="406"/>
        <v>7740</v>
      </c>
      <c r="AG219" s="263">
        <f>AM219*1000000/12/AA219</f>
        <v>30149.899493116391</v>
      </c>
      <c r="AH219" s="279">
        <f>AN219*1000000/AB219/12</f>
        <v>31378.560784060592</v>
      </c>
      <c r="AI219" s="279">
        <f>AO219*1000000/12/AC219</f>
        <v>33306.993537255919</v>
      </c>
      <c r="AJ219" s="279">
        <f>AP219*1000000/12/AD219</f>
        <v>35561.362369084614</v>
      </c>
      <c r="AK219" s="263">
        <f>AQ219*1000000/12/AE219</f>
        <v>37408.341014836849</v>
      </c>
      <c r="AL219" s="279">
        <f>AR219*1000000/12/AF219</f>
        <v>39366.243302833711</v>
      </c>
      <c r="AM219" s="281">
        <f t="shared" si="406"/>
        <v>2890.7723633999994</v>
      </c>
      <c r="AN219" s="281">
        <f t="shared" si="406"/>
        <v>2916.6999820000001</v>
      </c>
      <c r="AO219" s="281">
        <f t="shared" si="406"/>
        <v>3077.1665189200003</v>
      </c>
      <c r="AP219" s="281">
        <f t="shared" si="406"/>
        <v>3285.0164102065601</v>
      </c>
      <c r="AQ219" s="281">
        <f t="shared" si="406"/>
        <v>3473.5889132736902</v>
      </c>
      <c r="AR219" s="281">
        <f t="shared" si="406"/>
        <v>3656.3366779671951</v>
      </c>
    </row>
    <row r="220" spans="1:44" ht="15">
      <c r="A220" s="137"/>
      <c r="B220" s="137"/>
      <c r="C220" s="256"/>
      <c r="D220" s="264"/>
      <c r="E220" s="264"/>
      <c r="F220" s="264"/>
      <c r="G220" s="264"/>
      <c r="H220" s="264"/>
      <c r="I220" s="264"/>
      <c r="J220" s="265"/>
      <c r="K220" s="264"/>
      <c r="L220" s="271"/>
      <c r="M220" s="264"/>
      <c r="N220" s="271"/>
      <c r="O220" s="264"/>
      <c r="P220" s="271"/>
      <c r="Q220" s="264"/>
      <c r="R220" s="271"/>
      <c r="S220" s="264"/>
      <c r="T220" s="264"/>
      <c r="U220" s="264"/>
      <c r="V220" s="264"/>
      <c r="W220" s="264"/>
      <c r="X220" s="264"/>
      <c r="Y220" s="264"/>
      <c r="Z220" s="264"/>
      <c r="AA220" s="264"/>
      <c r="AB220" s="264"/>
      <c r="AC220" s="264"/>
      <c r="AD220" s="264"/>
      <c r="AE220" s="264"/>
      <c r="AF220" s="264"/>
      <c r="AG220" s="264"/>
      <c r="AH220" s="264"/>
      <c r="AI220" s="264"/>
      <c r="AJ220" s="264"/>
      <c r="AK220" s="264"/>
      <c r="AL220" s="264"/>
      <c r="AM220" s="264"/>
      <c r="AN220" s="264"/>
      <c r="AO220" s="264"/>
      <c r="AP220" s="264"/>
      <c r="AQ220" s="264"/>
      <c r="AR220" s="264"/>
    </row>
    <row r="222" spans="1:44" ht="15" hidden="1">
      <c r="AA222" s="275">
        <f>AA182-AA218+AA176</f>
        <v>347</v>
      </c>
      <c r="AB222" s="275">
        <f t="shared" ref="AB222:AF222" si="407">AB182-AB218+AB176</f>
        <v>535</v>
      </c>
      <c r="AC222" s="275">
        <f t="shared" si="407"/>
        <v>535</v>
      </c>
      <c r="AD222" s="275">
        <f t="shared" si="407"/>
        <v>535</v>
      </c>
      <c r="AE222" s="275">
        <f t="shared" si="407"/>
        <v>535</v>
      </c>
      <c r="AF222" s="275">
        <f t="shared" si="407"/>
        <v>535</v>
      </c>
      <c r="AG222" s="278">
        <f t="shared" ref="AG222" si="408">AM222*1000000/12/AA222</f>
        <v>17074.92795389047</v>
      </c>
      <c r="AH222" s="278">
        <f t="shared" ref="AH222" si="409">AN222*1000000/AB222/12</f>
        <v>20355.140186915905</v>
      </c>
      <c r="AI222" s="278">
        <f t="shared" ref="AI222" si="410">AO222*1000000/12/AC222</f>
        <v>21454.317757009365</v>
      </c>
      <c r="AJ222" s="278">
        <f t="shared" ref="AJ222" si="411">AP222*1000000/12/AD222</f>
        <v>22913.211364485978</v>
      </c>
      <c r="AK222" s="278">
        <f t="shared" ref="AK222" si="412">AQ222*1000000/12/AE222</f>
        <v>24127.611566803746</v>
      </c>
      <c r="AL222" s="278">
        <f t="shared" ref="AL222" si="413">AR222*1000000/12/AF222</f>
        <v>25406.374979844346</v>
      </c>
      <c r="AM222" s="282">
        <f>AM182-AM218+AM176</f>
        <v>71.099999999999909</v>
      </c>
      <c r="AN222" s="282">
        <f t="shared" ref="AN222:AR222" si="414">AN182-AN218+AN176</f>
        <v>130.68000000000012</v>
      </c>
      <c r="AO222" s="282">
        <f t="shared" si="414"/>
        <v>137.73672000000013</v>
      </c>
      <c r="AP222" s="282">
        <f t="shared" si="414"/>
        <v>147.10281695999998</v>
      </c>
      <c r="AQ222" s="282">
        <f t="shared" si="414"/>
        <v>154.89926625888006</v>
      </c>
      <c r="AR222" s="282">
        <f t="shared" si="414"/>
        <v>163.1089273706007</v>
      </c>
    </row>
    <row r="223" spans="1:44" hidden="1">
      <c r="A223" t="s">
        <v>469</v>
      </c>
      <c r="K223" s="275">
        <f>K176+K182</f>
        <v>291.62</v>
      </c>
      <c r="L223" s="275">
        <f t="shared" ref="L223:S223" si="415">L176+L182</f>
        <v>0</v>
      </c>
      <c r="M223" s="275">
        <f t="shared" si="415"/>
        <v>304.80109999999996</v>
      </c>
      <c r="N223" s="275">
        <f t="shared" si="415"/>
        <v>0</v>
      </c>
      <c r="O223" s="275">
        <f t="shared" si="415"/>
        <v>318.24236584000005</v>
      </c>
      <c r="P223" s="275">
        <f t="shared" si="415"/>
        <v>0</v>
      </c>
      <c r="Q223" s="275">
        <f t="shared" si="415"/>
        <v>332.58670580759991</v>
      </c>
      <c r="R223" s="275">
        <f t="shared" si="415"/>
        <v>0</v>
      </c>
      <c r="S223" s="275">
        <f t="shared" si="415"/>
        <v>347.40227666715674</v>
      </c>
    </row>
    <row r="229" spans="2:2">
      <c r="B229" t="s">
        <v>468</v>
      </c>
    </row>
  </sheetData>
  <mergeCells count="36">
    <mergeCell ref="AA4:AR4"/>
    <mergeCell ref="AG5:AL5"/>
    <mergeCell ref="AM6:AM7"/>
    <mergeCell ref="AO6:AO7"/>
    <mergeCell ref="AP6:AR6"/>
    <mergeCell ref="AB6:AB7"/>
    <mergeCell ref="AH6:AH7"/>
    <mergeCell ref="AD6:AF6"/>
    <mergeCell ref="AM5:AR5"/>
    <mergeCell ref="AN6:AN7"/>
    <mergeCell ref="AG6:AG7"/>
    <mergeCell ref="AI6:AI7"/>
    <mergeCell ref="AJ6:AL6"/>
    <mergeCell ref="W2:Z2"/>
    <mergeCell ref="A2:U2"/>
    <mergeCell ref="C4:C7"/>
    <mergeCell ref="D6:D7"/>
    <mergeCell ref="K6:K7"/>
    <mergeCell ref="U6:U7"/>
    <mergeCell ref="D4:I4"/>
    <mergeCell ref="J4:Z4"/>
    <mergeCell ref="F6:F7"/>
    <mergeCell ref="G6:I6"/>
    <mergeCell ref="O6:S6"/>
    <mergeCell ref="D5:I5"/>
    <mergeCell ref="T6:T7"/>
    <mergeCell ref="M6:M7"/>
    <mergeCell ref="W6:W7"/>
    <mergeCell ref="X6:Z6"/>
    <mergeCell ref="E6:E7"/>
    <mergeCell ref="T5:Z5"/>
    <mergeCell ref="J5:S5"/>
    <mergeCell ref="J6:J7"/>
    <mergeCell ref="AA5:AF5"/>
    <mergeCell ref="AC6:AC7"/>
    <mergeCell ref="AA6:AA7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0" fitToWidth="2" fitToHeight="8" orientation="landscape" r:id="rId1"/>
  <headerFooter alignWithMargins="0"/>
  <colBreaks count="1" manualBreakCount="1">
    <brk id="26" max="2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50"/>
  </sheetPr>
  <dimension ref="A1:AF48"/>
  <sheetViews>
    <sheetView view="pageBreakPreview" zoomScale="60" zoomScaleNormal="60" workbookViewId="0">
      <pane xSplit="9" ySplit="8" topLeftCell="J9" activePane="bottomRight" state="frozen"/>
      <selection pane="topRight" activeCell="J1" sqref="J1"/>
      <selection pane="bottomLeft" activeCell="A11" sqref="A11"/>
      <selection pane="bottomRight" activeCell="I20" sqref="I20"/>
    </sheetView>
  </sheetViews>
  <sheetFormatPr defaultRowHeight="12.75"/>
  <cols>
    <col min="1" max="1" width="94.28515625" customWidth="1"/>
    <col min="2" max="2" width="24.28515625" style="31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26" customWidth="1"/>
    <col min="10" max="10" width="20.140625" bestFit="1" customWidth="1"/>
    <col min="11" max="11" width="13.5703125" bestFit="1" customWidth="1"/>
    <col min="12" max="12" width="21.7109375" bestFit="1" customWidth="1"/>
    <col min="13" max="15" width="13.5703125" bestFit="1" customWidth="1"/>
    <col min="16" max="16" width="19.5703125" customWidth="1"/>
    <col min="17" max="18" width="15.7109375" bestFit="1" customWidth="1"/>
    <col min="19" max="19" width="16.7109375" customWidth="1"/>
    <col min="20" max="20" width="14.5703125" customWidth="1"/>
  </cols>
  <sheetData>
    <row r="1" spans="1:32" ht="22.5" customHeight="1">
      <c r="A1" s="23"/>
      <c r="B1" s="26"/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397" t="s">
        <v>60</v>
      </c>
      <c r="O1" s="397"/>
      <c r="P1" s="397"/>
      <c r="Q1" s="397"/>
      <c r="R1" s="397"/>
      <c r="S1" s="397"/>
      <c r="T1" s="398"/>
      <c r="U1" s="21"/>
      <c r="V1" s="21"/>
      <c r="W1" s="21"/>
      <c r="X1" s="21"/>
      <c r="Y1" s="21"/>
      <c r="Z1" s="21"/>
      <c r="AA1" s="21"/>
    </row>
    <row r="2" spans="1:32" ht="82.5" customHeight="1">
      <c r="A2" s="402" t="s">
        <v>66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</row>
    <row r="3" spans="1:32" ht="20.25">
      <c r="A3" s="403" t="s">
        <v>34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</row>
    <row r="5" spans="1:32" ht="97.5" customHeight="1">
      <c r="A5" s="404" t="s">
        <v>49</v>
      </c>
      <c r="B5" s="399" t="s">
        <v>68</v>
      </c>
      <c r="C5" s="400"/>
      <c r="D5" s="400"/>
      <c r="E5" s="400"/>
      <c r="F5" s="400"/>
      <c r="G5" s="400"/>
      <c r="H5" s="401"/>
      <c r="I5" s="405" t="s">
        <v>35</v>
      </c>
      <c r="J5" s="400" t="s">
        <v>278</v>
      </c>
      <c r="K5" s="400"/>
      <c r="L5" s="400"/>
      <c r="M5" s="400"/>
      <c r="N5" s="400"/>
      <c r="O5" s="401"/>
      <c r="P5" s="405" t="s">
        <v>187</v>
      </c>
      <c r="Q5" s="405"/>
      <c r="R5" s="405"/>
      <c r="S5" s="405"/>
      <c r="T5" s="406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78.75" customHeight="1">
      <c r="A6" s="404"/>
      <c r="B6" s="151" t="s">
        <v>12</v>
      </c>
      <c r="C6" s="151" t="s">
        <v>138</v>
      </c>
      <c r="D6" s="151" t="s">
        <v>141</v>
      </c>
      <c r="E6" s="151" t="s">
        <v>178</v>
      </c>
      <c r="F6" s="151" t="s">
        <v>180</v>
      </c>
      <c r="G6" s="151" t="s">
        <v>185</v>
      </c>
      <c r="H6" s="151" t="s">
        <v>222</v>
      </c>
      <c r="I6" s="405"/>
      <c r="J6" s="151" t="s">
        <v>138</v>
      </c>
      <c r="K6" s="151" t="s">
        <v>141</v>
      </c>
      <c r="L6" s="151" t="s">
        <v>178</v>
      </c>
      <c r="M6" s="151" t="s">
        <v>180</v>
      </c>
      <c r="N6" s="151" t="s">
        <v>185</v>
      </c>
      <c r="O6" s="151" t="s">
        <v>222</v>
      </c>
      <c r="P6" s="151" t="s">
        <v>141</v>
      </c>
      <c r="Q6" s="151" t="s">
        <v>178</v>
      </c>
      <c r="R6" s="151" t="s">
        <v>180</v>
      </c>
      <c r="S6" s="151" t="s">
        <v>185</v>
      </c>
      <c r="T6" s="162" t="s">
        <v>222</v>
      </c>
      <c r="U6" s="1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01.25">
      <c r="A7" s="152" t="s">
        <v>36</v>
      </c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  <c r="H7" s="153">
        <v>7</v>
      </c>
      <c r="I7" s="153">
        <v>8</v>
      </c>
      <c r="J7" s="153">
        <v>9</v>
      </c>
      <c r="K7" s="153">
        <v>10</v>
      </c>
      <c r="L7" s="153">
        <v>11</v>
      </c>
      <c r="M7" s="153">
        <v>12</v>
      </c>
      <c r="N7" s="153">
        <v>13</v>
      </c>
      <c r="O7" s="153">
        <v>14</v>
      </c>
      <c r="P7" s="154" t="s">
        <v>162</v>
      </c>
      <c r="Q7" s="154" t="s">
        <v>163</v>
      </c>
      <c r="R7" s="154" t="s">
        <v>164</v>
      </c>
      <c r="S7" s="154" t="s">
        <v>165</v>
      </c>
      <c r="T7" s="154" t="s">
        <v>166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7">
      <c r="A8" s="383" t="s">
        <v>37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27">
      <c r="A9" s="394" t="s">
        <v>255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6"/>
    </row>
    <row r="10" spans="1:32" ht="35.25" customHeight="1">
      <c r="A10" s="150" t="s">
        <v>243</v>
      </c>
      <c r="B10" s="208"/>
      <c r="C10" s="209"/>
      <c r="D10" s="210"/>
      <c r="E10" s="210"/>
      <c r="F10" s="210"/>
      <c r="G10" s="210"/>
      <c r="H10" s="210"/>
      <c r="I10" s="211"/>
      <c r="J10" s="212"/>
      <c r="K10" s="212"/>
      <c r="L10" s="212"/>
      <c r="M10" s="212"/>
      <c r="N10" s="212"/>
      <c r="O10" s="212"/>
      <c r="P10" s="228"/>
      <c r="Q10" s="228"/>
      <c r="R10" s="228"/>
      <c r="S10" s="228"/>
      <c r="T10" s="229"/>
    </row>
    <row r="11" spans="1:32" ht="52.5">
      <c r="A11" s="6" t="s">
        <v>244</v>
      </c>
      <c r="B11" s="214" t="s">
        <v>39</v>
      </c>
      <c r="C11" s="295"/>
      <c r="D11" s="295"/>
      <c r="E11" s="295"/>
      <c r="F11" s="295"/>
      <c r="G11" s="295"/>
      <c r="H11" s="295"/>
      <c r="I11" s="216">
        <v>126.54</v>
      </c>
      <c r="J11" s="222">
        <f>C11*I11</f>
        <v>0</v>
      </c>
      <c r="K11" s="222">
        <f>D11*I11</f>
        <v>0</v>
      </c>
      <c r="L11" s="285">
        <f>E11*I11</f>
        <v>0</v>
      </c>
      <c r="M11" s="222">
        <f>F11*I11</f>
        <v>0</v>
      </c>
      <c r="N11" s="222">
        <f>G11*I11</f>
        <v>0</v>
      </c>
      <c r="O11" s="222">
        <f>H11*I11</f>
        <v>0</v>
      </c>
      <c r="P11" s="211"/>
      <c r="Q11" s="211"/>
      <c r="R11" s="211"/>
      <c r="S11" s="211"/>
      <c r="T11" s="213"/>
    </row>
    <row r="12" spans="1:32" ht="52.5">
      <c r="A12" s="6" t="s">
        <v>245</v>
      </c>
      <c r="B12" s="214" t="s">
        <v>39</v>
      </c>
      <c r="C12" s="295"/>
      <c r="D12" s="295"/>
      <c r="E12" s="295"/>
      <c r="F12" s="295"/>
      <c r="G12" s="295"/>
      <c r="H12" s="295"/>
      <c r="I12" s="216">
        <v>155.75</v>
      </c>
      <c r="J12" s="222">
        <f t="shared" ref="J12:J18" si="0">C12*I12</f>
        <v>0</v>
      </c>
      <c r="K12" s="222">
        <f t="shared" ref="K12:K18" si="1">D12*I12</f>
        <v>0</v>
      </c>
      <c r="L12" s="285">
        <f t="shared" ref="L12:L18" si="2">E12*I12</f>
        <v>0</v>
      </c>
      <c r="M12" s="222">
        <f t="shared" ref="M12:M18" si="3">F12*I12</f>
        <v>0</v>
      </c>
      <c r="N12" s="222">
        <f t="shared" ref="N12:N18" si="4">G12*I12</f>
        <v>0</v>
      </c>
      <c r="O12" s="222">
        <f t="shared" ref="O12:O18" si="5">H12*I12</f>
        <v>0</v>
      </c>
      <c r="P12" s="211"/>
      <c r="Q12" s="211"/>
      <c r="R12" s="211"/>
      <c r="S12" s="211"/>
      <c r="T12" s="213"/>
    </row>
    <row r="13" spans="1:32" ht="26.25">
      <c r="A13" s="6" t="s">
        <v>246</v>
      </c>
      <c r="B13" s="214" t="s">
        <v>39</v>
      </c>
      <c r="C13" s="295"/>
      <c r="D13" s="295"/>
      <c r="E13" s="295"/>
      <c r="F13" s="295"/>
      <c r="G13" s="295"/>
      <c r="H13" s="295"/>
      <c r="I13" s="216">
        <v>180.15</v>
      </c>
      <c r="J13" s="222">
        <f t="shared" si="0"/>
        <v>0</v>
      </c>
      <c r="K13" s="222">
        <f t="shared" si="1"/>
        <v>0</v>
      </c>
      <c r="L13" s="285">
        <f t="shared" si="2"/>
        <v>0</v>
      </c>
      <c r="M13" s="222">
        <f t="shared" si="3"/>
        <v>0</v>
      </c>
      <c r="N13" s="222">
        <f t="shared" si="4"/>
        <v>0</v>
      </c>
      <c r="O13" s="222">
        <f t="shared" si="5"/>
        <v>0</v>
      </c>
      <c r="P13" s="211"/>
      <c r="Q13" s="211"/>
      <c r="R13" s="211"/>
      <c r="S13" s="211"/>
      <c r="T13" s="213"/>
    </row>
    <row r="14" spans="1:32" ht="52.5">
      <c r="A14" s="6" t="s">
        <v>247</v>
      </c>
      <c r="B14" s="214" t="s">
        <v>39</v>
      </c>
      <c r="C14" s="215">
        <v>40.1</v>
      </c>
      <c r="D14" s="215">
        <v>18.2</v>
      </c>
      <c r="E14" s="215">
        <v>14</v>
      </c>
      <c r="F14" s="215">
        <v>14</v>
      </c>
      <c r="G14" s="215">
        <v>14</v>
      </c>
      <c r="H14" s="215">
        <v>14</v>
      </c>
      <c r="I14" s="216">
        <v>104.62</v>
      </c>
      <c r="J14" s="222">
        <f t="shared" si="0"/>
        <v>4195.2620000000006</v>
      </c>
      <c r="K14" s="222">
        <f t="shared" si="1"/>
        <v>1904.0840000000001</v>
      </c>
      <c r="L14" s="285">
        <f>E14*I14</f>
        <v>1464.68</v>
      </c>
      <c r="M14" s="222">
        <f t="shared" si="3"/>
        <v>1464.68</v>
      </c>
      <c r="N14" s="222">
        <f t="shared" si="4"/>
        <v>1464.68</v>
      </c>
      <c r="O14" s="222">
        <f t="shared" si="5"/>
        <v>1464.68</v>
      </c>
      <c r="P14" s="211">
        <f t="shared" ref="P14:P18" si="6">K14/J14*100</f>
        <v>45.386533665835401</v>
      </c>
      <c r="Q14" s="211">
        <f t="shared" ref="Q14:Q18" si="7">L14/K14*100</f>
        <v>76.923076923076934</v>
      </c>
      <c r="R14" s="211">
        <f t="shared" ref="R14:R18" si="8">M14/L14*100</f>
        <v>100</v>
      </c>
      <c r="S14" s="211">
        <f t="shared" ref="S14:S18" si="9">N14/M14*100</f>
        <v>100</v>
      </c>
      <c r="T14" s="213">
        <f t="shared" ref="T14:T18" si="10">O14/N14*100</f>
        <v>100</v>
      </c>
    </row>
    <row r="15" spans="1:32" ht="26.25">
      <c r="A15" s="6" t="s">
        <v>248</v>
      </c>
      <c r="B15" s="214" t="s">
        <v>39</v>
      </c>
      <c r="C15" s="215">
        <v>1715.4</v>
      </c>
      <c r="D15" s="215">
        <v>1778.1</v>
      </c>
      <c r="E15" s="215">
        <v>1797</v>
      </c>
      <c r="F15" s="215">
        <v>1797</v>
      </c>
      <c r="G15" s="215">
        <v>1797</v>
      </c>
      <c r="H15" s="215">
        <v>1797</v>
      </c>
      <c r="I15" s="216">
        <v>25.08</v>
      </c>
      <c r="J15" s="222">
        <f t="shared" si="0"/>
        <v>43022.231999999996</v>
      </c>
      <c r="K15" s="222">
        <f t="shared" si="1"/>
        <v>44594.747999999992</v>
      </c>
      <c r="L15" s="285">
        <f t="shared" si="2"/>
        <v>45068.759999999995</v>
      </c>
      <c r="M15" s="222">
        <f t="shared" si="3"/>
        <v>45068.759999999995</v>
      </c>
      <c r="N15" s="222">
        <f t="shared" si="4"/>
        <v>45068.759999999995</v>
      </c>
      <c r="O15" s="222">
        <f t="shared" si="5"/>
        <v>45068.759999999995</v>
      </c>
      <c r="P15" s="211">
        <f t="shared" si="6"/>
        <v>103.65512416928995</v>
      </c>
      <c r="Q15" s="211">
        <f t="shared" si="7"/>
        <v>101.06293234351273</v>
      </c>
      <c r="R15" s="211">
        <f t="shared" si="8"/>
        <v>100</v>
      </c>
      <c r="S15" s="211">
        <f t="shared" si="9"/>
        <v>100</v>
      </c>
      <c r="T15" s="213">
        <f t="shared" si="10"/>
        <v>100</v>
      </c>
    </row>
    <row r="16" spans="1:32" ht="52.5">
      <c r="A16" s="6" t="s">
        <v>249</v>
      </c>
      <c r="B16" s="214" t="s">
        <v>39</v>
      </c>
      <c r="C16" s="215">
        <v>9.8000000000000007</v>
      </c>
      <c r="D16" s="215">
        <v>12.9</v>
      </c>
      <c r="E16" s="215">
        <v>12.3</v>
      </c>
      <c r="F16" s="215">
        <v>12.3</v>
      </c>
      <c r="G16" s="215">
        <v>12.3</v>
      </c>
      <c r="H16" s="215">
        <v>12.3</v>
      </c>
      <c r="I16" s="216">
        <v>97.04</v>
      </c>
      <c r="J16" s="222">
        <f t="shared" si="0"/>
        <v>950.99200000000008</v>
      </c>
      <c r="K16" s="222">
        <f t="shared" si="1"/>
        <v>1251.816</v>
      </c>
      <c r="L16" s="285">
        <f t="shared" si="2"/>
        <v>1193.5920000000001</v>
      </c>
      <c r="M16" s="222">
        <f t="shared" si="3"/>
        <v>1193.5920000000001</v>
      </c>
      <c r="N16" s="222">
        <f t="shared" si="4"/>
        <v>1193.5920000000001</v>
      </c>
      <c r="O16" s="222">
        <f t="shared" si="5"/>
        <v>1193.5920000000001</v>
      </c>
      <c r="P16" s="211">
        <f t="shared" si="6"/>
        <v>131.63265306122449</v>
      </c>
      <c r="Q16" s="211">
        <f t="shared" si="7"/>
        <v>95.348837209302332</v>
      </c>
      <c r="R16" s="211">
        <f t="shared" si="8"/>
        <v>100</v>
      </c>
      <c r="S16" s="211">
        <f t="shared" si="9"/>
        <v>100</v>
      </c>
      <c r="T16" s="213">
        <f t="shared" si="10"/>
        <v>100</v>
      </c>
    </row>
    <row r="17" spans="1:20" ht="78.75">
      <c r="A17" s="6" t="s">
        <v>250</v>
      </c>
      <c r="B17" s="214" t="s">
        <v>39</v>
      </c>
      <c r="C17" s="215">
        <v>29.1</v>
      </c>
      <c r="D17" s="215">
        <v>18.5</v>
      </c>
      <c r="E17" s="215">
        <v>17.7</v>
      </c>
      <c r="F17" s="215">
        <v>17.7</v>
      </c>
      <c r="G17" s="215">
        <v>17.7</v>
      </c>
      <c r="H17" s="215">
        <v>17.7</v>
      </c>
      <c r="I17" s="216">
        <v>47.2</v>
      </c>
      <c r="J17" s="222">
        <f t="shared" si="0"/>
        <v>1373.5200000000002</v>
      </c>
      <c r="K17" s="222">
        <f t="shared" si="1"/>
        <v>873.2</v>
      </c>
      <c r="L17" s="285">
        <f t="shared" si="2"/>
        <v>835.44</v>
      </c>
      <c r="M17" s="222">
        <f t="shared" si="3"/>
        <v>835.44</v>
      </c>
      <c r="N17" s="222">
        <f t="shared" si="4"/>
        <v>835.44</v>
      </c>
      <c r="O17" s="222">
        <f t="shared" si="5"/>
        <v>835.44</v>
      </c>
      <c r="P17" s="211">
        <f t="shared" si="6"/>
        <v>63.573883161512022</v>
      </c>
      <c r="Q17" s="211">
        <f t="shared" si="7"/>
        <v>95.675675675675677</v>
      </c>
      <c r="R17" s="211">
        <f t="shared" si="8"/>
        <v>100</v>
      </c>
      <c r="S17" s="211">
        <f t="shared" si="9"/>
        <v>100</v>
      </c>
      <c r="T17" s="213">
        <f t="shared" si="10"/>
        <v>100</v>
      </c>
    </row>
    <row r="18" spans="1:20" ht="52.5">
      <c r="A18" s="6" t="s">
        <v>251</v>
      </c>
      <c r="B18" s="214" t="s">
        <v>39</v>
      </c>
      <c r="C18" s="215">
        <v>15.1</v>
      </c>
      <c r="D18" s="215">
        <v>14.2</v>
      </c>
      <c r="E18" s="215">
        <v>13</v>
      </c>
      <c r="F18" s="215">
        <v>13</v>
      </c>
      <c r="G18" s="215">
        <v>13</v>
      </c>
      <c r="H18" s="215">
        <v>13</v>
      </c>
      <c r="I18" s="216">
        <v>67.5</v>
      </c>
      <c r="J18" s="222">
        <f t="shared" si="0"/>
        <v>1019.25</v>
      </c>
      <c r="K18" s="222">
        <f t="shared" si="1"/>
        <v>958.5</v>
      </c>
      <c r="L18" s="285">
        <f t="shared" si="2"/>
        <v>877.5</v>
      </c>
      <c r="M18" s="222">
        <f t="shared" si="3"/>
        <v>877.5</v>
      </c>
      <c r="N18" s="222">
        <f t="shared" si="4"/>
        <v>877.5</v>
      </c>
      <c r="O18" s="222">
        <f t="shared" si="5"/>
        <v>877.5</v>
      </c>
      <c r="P18" s="211">
        <f t="shared" si="6"/>
        <v>94.039735099337747</v>
      </c>
      <c r="Q18" s="211">
        <f t="shared" si="7"/>
        <v>91.549295774647888</v>
      </c>
      <c r="R18" s="211">
        <f t="shared" si="8"/>
        <v>100</v>
      </c>
      <c r="S18" s="211">
        <f t="shared" si="9"/>
        <v>100</v>
      </c>
      <c r="T18" s="213">
        <f t="shared" si="10"/>
        <v>100</v>
      </c>
    </row>
    <row r="19" spans="1:20" ht="76.5">
      <c r="A19" s="5" t="s">
        <v>252</v>
      </c>
      <c r="B19" s="218"/>
      <c r="C19" s="215"/>
      <c r="D19" s="215"/>
      <c r="E19" s="215"/>
      <c r="F19" s="215"/>
      <c r="G19" s="215"/>
      <c r="H19" s="215"/>
      <c r="I19" s="218"/>
      <c r="J19" s="217"/>
      <c r="K19" s="217"/>
      <c r="L19" s="217"/>
      <c r="M19" s="217"/>
      <c r="N19" s="217"/>
      <c r="O19" s="217"/>
      <c r="P19" s="228"/>
      <c r="Q19" s="228"/>
      <c r="R19" s="228"/>
      <c r="S19" s="228"/>
      <c r="T19" s="229"/>
    </row>
    <row r="20" spans="1:20" ht="26.25">
      <c r="A20" s="6" t="s">
        <v>253</v>
      </c>
      <c r="B20" s="214" t="s">
        <v>38</v>
      </c>
      <c r="C20" s="215">
        <v>186.12</v>
      </c>
      <c r="D20" s="215">
        <v>120.19</v>
      </c>
      <c r="E20" s="215">
        <v>123.8</v>
      </c>
      <c r="F20" s="215">
        <v>124</v>
      </c>
      <c r="G20" s="215">
        <v>125</v>
      </c>
      <c r="H20" s="215">
        <v>126</v>
      </c>
      <c r="I20" s="216">
        <v>5814.27</v>
      </c>
      <c r="J20" s="285">
        <f>C20*I20</f>
        <v>1082151.9324</v>
      </c>
      <c r="K20" s="222">
        <f>D20*I20</f>
        <v>698817.11129999999</v>
      </c>
      <c r="L20" s="285">
        <f t="shared" ref="L20" si="11">E20*I20</f>
        <v>719806.62600000005</v>
      </c>
      <c r="M20" s="222">
        <f t="shared" ref="M20" si="12">F20*I20</f>
        <v>720969.4800000001</v>
      </c>
      <c r="N20" s="222">
        <f t="shared" ref="N20" si="13">G20*I20</f>
        <v>726783.75</v>
      </c>
      <c r="O20" s="222">
        <f t="shared" ref="O20" si="14">H20*I20</f>
        <v>732598.02</v>
      </c>
      <c r="P20" s="211">
        <f t="shared" ref="P20" si="15">K20/J20*100</f>
        <v>64.576617236191709</v>
      </c>
      <c r="Q20" s="211">
        <f t="shared" ref="Q20" si="16">L20/K20*100</f>
        <v>103.00357766869124</v>
      </c>
      <c r="R20" s="211">
        <f t="shared" ref="R20:R21" si="17">M20/L20*100</f>
        <v>100.16155088852989</v>
      </c>
      <c r="S20" s="211">
        <f t="shared" ref="S20:S21" si="18">N20/M20*100</f>
        <v>100.8064516129032</v>
      </c>
      <c r="T20" s="213">
        <f t="shared" ref="T20:T21" si="19">O20/N20*100</f>
        <v>100.8</v>
      </c>
    </row>
    <row r="21" spans="1:20" ht="27">
      <c r="A21" s="14" t="s">
        <v>40</v>
      </c>
      <c r="B21" s="219" t="s">
        <v>48</v>
      </c>
      <c r="C21" s="210" t="s">
        <v>48</v>
      </c>
      <c r="D21" s="210" t="s">
        <v>48</v>
      </c>
      <c r="E21" s="210" t="s">
        <v>48</v>
      </c>
      <c r="F21" s="210"/>
      <c r="G21" s="210" t="s">
        <v>48</v>
      </c>
      <c r="H21" s="210"/>
      <c r="I21" s="220" t="s">
        <v>48</v>
      </c>
      <c r="J21" s="287">
        <f t="shared" ref="J21:O21" si="20">SUM(J11:J20)</f>
        <v>1132713.1884000001</v>
      </c>
      <c r="K21" s="230">
        <f t="shared" si="20"/>
        <v>748399.45929999999</v>
      </c>
      <c r="L21" s="230">
        <f t="shared" si="20"/>
        <v>769246.598</v>
      </c>
      <c r="M21" s="230">
        <f t="shared" si="20"/>
        <v>770409.45200000005</v>
      </c>
      <c r="N21" s="230">
        <f t="shared" si="20"/>
        <v>776223.72199999995</v>
      </c>
      <c r="O21" s="230">
        <f t="shared" si="20"/>
        <v>782037.99199999997</v>
      </c>
      <c r="P21" s="288">
        <f>K21/J21*100</f>
        <v>66.071399800433355</v>
      </c>
      <c r="Q21" s="230">
        <f>L21/K21*100</f>
        <v>102.7855630360154</v>
      </c>
      <c r="R21" s="230">
        <f t="shared" si="17"/>
        <v>100.15116790935747</v>
      </c>
      <c r="S21" s="230">
        <f t="shared" si="18"/>
        <v>100.75469868456391</v>
      </c>
      <c r="T21" s="230">
        <f t="shared" si="19"/>
        <v>100.74904564691983</v>
      </c>
    </row>
    <row r="22" spans="1:20" ht="27" customHeight="1">
      <c r="A22" s="386" t="s">
        <v>254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8"/>
    </row>
    <row r="23" spans="1:20" ht="54" customHeight="1">
      <c r="A23" s="7" t="s">
        <v>256</v>
      </c>
      <c r="B23" s="221" t="s">
        <v>258</v>
      </c>
      <c r="C23" s="215">
        <v>123.91500000000001</v>
      </c>
      <c r="D23" s="215">
        <v>129.47999999999999</v>
      </c>
      <c r="E23" s="215">
        <v>125.735</v>
      </c>
      <c r="F23" s="215">
        <v>126.377</v>
      </c>
      <c r="G23" s="215">
        <v>126.377</v>
      </c>
      <c r="H23" s="215">
        <v>126.377</v>
      </c>
      <c r="I23" s="216">
        <v>501.51</v>
      </c>
      <c r="J23" s="222">
        <f>C23*I23</f>
        <v>62144.611649999999</v>
      </c>
      <c r="K23" s="222">
        <f>D23*I23</f>
        <v>64935.514799999997</v>
      </c>
      <c r="L23" s="285">
        <f>E23*I23</f>
        <v>63057.359850000001</v>
      </c>
      <c r="M23" s="222">
        <f>F23*I23</f>
        <v>63379.329269999995</v>
      </c>
      <c r="N23" s="222">
        <f>G23*I23</f>
        <v>63379.329269999995</v>
      </c>
      <c r="O23" s="222">
        <f>H23*I23</f>
        <v>63379.329269999995</v>
      </c>
      <c r="P23" s="211">
        <f t="shared" ref="P23" si="21">K23/J23*100</f>
        <v>104.49098172134124</v>
      </c>
      <c r="Q23" s="211">
        <f t="shared" ref="Q23" si="22">L23/K23*100</f>
        <v>97.10766141489033</v>
      </c>
      <c r="R23" s="211">
        <f t="shared" ref="R23" si="23">M23/L23*100</f>
        <v>100.51059768560862</v>
      </c>
      <c r="S23" s="211">
        <f t="shared" ref="S23" si="24">N23/M23*100</f>
        <v>100</v>
      </c>
      <c r="T23" s="213">
        <f t="shared" ref="T23" si="25">O23/N23*100</f>
        <v>100</v>
      </c>
    </row>
    <row r="24" spans="1:20" ht="57.75" customHeight="1">
      <c r="A24" s="7" t="s">
        <v>257</v>
      </c>
      <c r="B24" s="221" t="s">
        <v>258</v>
      </c>
      <c r="C24" s="215">
        <v>85.155000000000001</v>
      </c>
      <c r="D24" s="215">
        <v>87.543000000000006</v>
      </c>
      <c r="E24" s="215">
        <v>88.866</v>
      </c>
      <c r="F24" s="215">
        <v>88.866</v>
      </c>
      <c r="G24" s="215">
        <v>88.9</v>
      </c>
      <c r="H24" s="215">
        <v>88.95</v>
      </c>
      <c r="I24" s="216">
        <v>945.2</v>
      </c>
      <c r="J24" s="222">
        <f>C24*I24</f>
        <v>80488.506000000008</v>
      </c>
      <c r="K24" s="222">
        <f>D24*I24</f>
        <v>82745.64360000001</v>
      </c>
      <c r="L24" s="285">
        <f>E24*I24</f>
        <v>83996.143200000006</v>
      </c>
      <c r="M24" s="222">
        <f>F24*I24</f>
        <v>83996.143200000006</v>
      </c>
      <c r="N24" s="222">
        <f>G24*I24</f>
        <v>84028.280000000013</v>
      </c>
      <c r="O24" s="222">
        <f>H24*I24</f>
        <v>84075.540000000008</v>
      </c>
      <c r="P24" s="211">
        <f t="shared" ref="P24:P25" si="26">K24/J24*100</f>
        <v>102.80429804474194</v>
      </c>
      <c r="Q24" s="211">
        <f t="shared" ref="Q24:Q25" si="27">L24/K24*100</f>
        <v>101.51125732497172</v>
      </c>
      <c r="R24" s="211">
        <f t="shared" ref="R24:R25" si="28">M24/L24*100</f>
        <v>100</v>
      </c>
      <c r="S24" s="211">
        <f t="shared" ref="S24:S25" si="29">N24/M24*100</f>
        <v>100.03825985191187</v>
      </c>
      <c r="T24" s="213">
        <f t="shared" ref="T24:T25" si="30">O24/N24*100</f>
        <v>100.05624296962878</v>
      </c>
    </row>
    <row r="25" spans="1:20" ht="25.5">
      <c r="A25" s="76" t="s">
        <v>40</v>
      </c>
      <c r="B25" s="223"/>
      <c r="C25" s="224"/>
      <c r="D25" s="224"/>
      <c r="E25" s="224"/>
      <c r="F25" s="224"/>
      <c r="G25" s="224"/>
      <c r="H25" s="224"/>
      <c r="I25" s="225"/>
      <c r="J25" s="234">
        <f t="shared" ref="J25:O25" si="31">SUM(J23:J24)</f>
        <v>142633.11765</v>
      </c>
      <c r="K25" s="234">
        <f t="shared" si="31"/>
        <v>147681.15840000001</v>
      </c>
      <c r="L25" s="234">
        <f t="shared" si="31"/>
        <v>147053.50305</v>
      </c>
      <c r="M25" s="234">
        <f t="shared" si="31"/>
        <v>147375.47247000001</v>
      </c>
      <c r="N25" s="234">
        <f t="shared" si="31"/>
        <v>147407.60927000002</v>
      </c>
      <c r="O25" s="234">
        <f t="shared" si="31"/>
        <v>147454.86927</v>
      </c>
      <c r="P25" s="231">
        <f t="shared" si="26"/>
        <v>103.53917858150388</v>
      </c>
      <c r="Q25" s="231">
        <f t="shared" si="27"/>
        <v>99.574992939654507</v>
      </c>
      <c r="R25" s="231">
        <f t="shared" si="28"/>
        <v>100.21894712694504</v>
      </c>
      <c r="S25" s="231">
        <f t="shared" si="29"/>
        <v>100.02180607088913</v>
      </c>
      <c r="T25" s="232">
        <f t="shared" si="30"/>
        <v>100.03206076011546</v>
      </c>
    </row>
    <row r="26" spans="1:20" ht="71.25" customHeight="1">
      <c r="A26" s="15" t="s">
        <v>261</v>
      </c>
      <c r="B26" s="210" t="s">
        <v>48</v>
      </c>
      <c r="C26" s="210" t="s">
        <v>48</v>
      </c>
      <c r="D26" s="210" t="s">
        <v>48</v>
      </c>
      <c r="E26" s="210" t="s">
        <v>48</v>
      </c>
      <c r="F26" s="210"/>
      <c r="G26" s="210" t="s">
        <v>48</v>
      </c>
      <c r="H26" s="210"/>
      <c r="I26" s="226" t="s">
        <v>48</v>
      </c>
      <c r="J26" s="286">
        <f>J21+J25</f>
        <v>1275346.30605</v>
      </c>
      <c r="K26" s="233">
        <f t="shared" ref="K26:O26" si="32">K21+K25</f>
        <v>896080.61770000006</v>
      </c>
      <c r="L26" s="233">
        <f t="shared" si="32"/>
        <v>916300.10104999994</v>
      </c>
      <c r="M26" s="233">
        <f t="shared" si="32"/>
        <v>917784.92447000009</v>
      </c>
      <c r="N26" s="233">
        <f t="shared" si="32"/>
        <v>923631.33126999997</v>
      </c>
      <c r="O26" s="233">
        <f t="shared" si="32"/>
        <v>929492.86126999999</v>
      </c>
      <c r="P26" s="231">
        <f t="shared" ref="P26" si="33">K26/J26*100</f>
        <v>70.261748785342789</v>
      </c>
      <c r="Q26" s="231">
        <f t="shared" ref="Q26" si="34">L26/K26*100</f>
        <v>102.2564357436832</v>
      </c>
      <c r="R26" s="231">
        <f t="shared" ref="R26" si="35">M26/L26*100</f>
        <v>100.16204553707881</v>
      </c>
      <c r="S26" s="231">
        <f t="shared" ref="S26" si="36">N26/M26*100</f>
        <v>100.63701272968457</v>
      </c>
      <c r="T26" s="232">
        <f t="shared" ref="T26" si="37">O26/N26*100</f>
        <v>100.63461792617412</v>
      </c>
    </row>
    <row r="27" spans="1:20" ht="27" customHeight="1">
      <c r="A27" s="392" t="s">
        <v>195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</row>
    <row r="28" spans="1:20" ht="52.5" customHeight="1">
      <c r="A28" s="7" t="s">
        <v>259</v>
      </c>
      <c r="B28" s="227" t="s">
        <v>260</v>
      </c>
      <c r="C28" s="215"/>
      <c r="D28" s="215"/>
      <c r="E28" s="215"/>
      <c r="F28" s="215"/>
      <c r="G28" s="215"/>
      <c r="H28" s="215"/>
      <c r="I28" s="216">
        <v>1340.39</v>
      </c>
      <c r="J28" s="217">
        <f>C28*I28</f>
        <v>0</v>
      </c>
      <c r="K28" s="217">
        <f t="shared" ref="K28" si="38">D28*J28</f>
        <v>0</v>
      </c>
      <c r="L28" s="217">
        <f t="shared" ref="L28" si="39">E28*K28</f>
        <v>0</v>
      </c>
      <c r="M28" s="217">
        <f t="shared" ref="M28" si="40">F28*L28</f>
        <v>0</v>
      </c>
      <c r="N28" s="217">
        <f t="shared" ref="N28" si="41">G28*M28</f>
        <v>0</v>
      </c>
      <c r="O28" s="217">
        <f t="shared" ref="O28" si="42">H28*N28</f>
        <v>0</v>
      </c>
      <c r="P28" s="211" t="e">
        <f t="shared" ref="P28" si="43">K28/J28*100</f>
        <v>#DIV/0!</v>
      </c>
      <c r="Q28" s="211" t="e">
        <f t="shared" ref="Q28" si="44">L28/K28*100</f>
        <v>#DIV/0!</v>
      </c>
      <c r="R28" s="211" t="e">
        <f t="shared" ref="R28" si="45">M28/L28*100</f>
        <v>#DIV/0!</v>
      </c>
      <c r="S28" s="211" t="e">
        <f t="shared" ref="S28" si="46">N28/M28*100</f>
        <v>#DIV/0!</v>
      </c>
      <c r="T28" s="213" t="e">
        <f t="shared" ref="T28" si="47">O28/N28*100</f>
        <v>#DIV/0!</v>
      </c>
    </row>
    <row r="29" spans="1:20" ht="27">
      <c r="A29" s="14" t="s">
        <v>40</v>
      </c>
      <c r="B29" s="235" t="s">
        <v>48</v>
      </c>
      <c r="C29" s="236" t="s">
        <v>48</v>
      </c>
      <c r="D29" s="236" t="s">
        <v>48</v>
      </c>
      <c r="E29" s="236" t="s">
        <v>48</v>
      </c>
      <c r="F29" s="236"/>
      <c r="G29" s="236" t="s">
        <v>48</v>
      </c>
      <c r="H29" s="236"/>
      <c r="I29" s="237" t="s">
        <v>48</v>
      </c>
      <c r="J29" s="233">
        <f>J28</f>
        <v>0</v>
      </c>
      <c r="K29" s="233">
        <f t="shared" ref="K29:O29" si="48">K28</f>
        <v>0</v>
      </c>
      <c r="L29" s="233">
        <f t="shared" si="48"/>
        <v>0</v>
      </c>
      <c r="M29" s="233">
        <f t="shared" si="48"/>
        <v>0</v>
      </c>
      <c r="N29" s="233">
        <f t="shared" si="48"/>
        <v>0</v>
      </c>
      <c r="O29" s="233">
        <f t="shared" si="48"/>
        <v>0</v>
      </c>
      <c r="P29" s="233"/>
      <c r="Q29" s="233"/>
      <c r="R29" s="233"/>
      <c r="S29" s="233"/>
      <c r="T29" s="233"/>
    </row>
    <row r="30" spans="1:20" ht="27.75">
      <c r="A30" s="16"/>
      <c r="B30" s="27"/>
      <c r="C30" s="11"/>
      <c r="D30" s="11"/>
      <c r="E30" s="11"/>
      <c r="F30" s="11"/>
      <c r="G30" s="11"/>
      <c r="H30" s="11"/>
      <c r="I30" s="3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26.25">
      <c r="A31" s="390" t="s">
        <v>50</v>
      </c>
      <c r="B31" s="391"/>
      <c r="C31" s="391"/>
      <c r="D31" s="391"/>
      <c r="E31" s="391"/>
      <c r="F31" s="391"/>
      <c r="G31" s="391"/>
      <c r="H31" s="391"/>
      <c r="I31" s="39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26.25">
      <c r="A32" s="17" t="s">
        <v>267</v>
      </c>
      <c r="B32" s="28"/>
      <c r="C32" s="18"/>
      <c r="D32" s="18"/>
      <c r="E32" s="18"/>
      <c r="F32" s="18"/>
      <c r="G32" s="18"/>
      <c r="H32" s="18"/>
      <c r="I32" s="33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19" ht="57.75" customHeight="1">
      <c r="A33" s="389" t="s">
        <v>52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  <row r="34" spans="1:19" ht="20.25">
      <c r="A34" s="13"/>
      <c r="B34" s="29"/>
      <c r="C34" s="8"/>
      <c r="D34" s="8"/>
      <c r="E34" s="8"/>
      <c r="F34" s="8"/>
      <c r="G34" s="8"/>
      <c r="H34" s="8"/>
      <c r="I34" s="34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0.25">
      <c r="A35" s="8"/>
      <c r="B35" s="29"/>
      <c r="C35" s="8"/>
      <c r="D35" s="8"/>
      <c r="E35" s="8"/>
      <c r="F35" s="8"/>
      <c r="G35" s="8"/>
      <c r="H35" s="8"/>
      <c r="I35" s="34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20.25">
      <c r="A36" s="8"/>
      <c r="B36" s="29"/>
      <c r="C36" s="8"/>
      <c r="D36" s="8"/>
      <c r="E36" s="8"/>
      <c r="F36" s="8"/>
      <c r="G36" s="8"/>
      <c r="H36" s="8"/>
      <c r="I36" s="34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20.25">
      <c r="A37" s="8"/>
      <c r="B37" s="29"/>
      <c r="C37" s="8"/>
      <c r="D37" s="8"/>
      <c r="E37" s="8"/>
      <c r="F37" s="8"/>
      <c r="G37" s="8"/>
      <c r="H37" s="8"/>
      <c r="I37" s="34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20.25">
      <c r="A38" s="8"/>
      <c r="B38" s="29"/>
      <c r="C38" s="8"/>
      <c r="D38" s="8"/>
      <c r="E38" s="8"/>
      <c r="F38" s="8"/>
      <c r="G38" s="8"/>
      <c r="H38" s="8"/>
      <c r="I38" s="34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0.25">
      <c r="A39" s="8"/>
      <c r="B39" s="29"/>
      <c r="C39" s="8"/>
      <c r="D39" s="8"/>
      <c r="E39" s="8"/>
      <c r="F39" s="8"/>
      <c r="G39" s="8"/>
      <c r="H39" s="8"/>
      <c r="I39" s="34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20.25">
      <c r="A40" s="8"/>
      <c r="B40" s="29"/>
      <c r="C40" s="8"/>
      <c r="D40" s="8"/>
      <c r="E40" s="8"/>
      <c r="F40" s="8"/>
      <c r="G40" s="8"/>
      <c r="H40" s="8"/>
      <c r="I40" s="34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20.25">
      <c r="A41" s="8"/>
      <c r="B41" s="29"/>
      <c r="C41" s="8"/>
      <c r="D41" s="8"/>
      <c r="E41" s="8"/>
      <c r="F41" s="8"/>
      <c r="G41" s="8"/>
      <c r="H41" s="8"/>
      <c r="I41" s="34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>
      <c r="A42" s="10"/>
      <c r="B42" s="30"/>
      <c r="C42" s="10"/>
      <c r="D42" s="10"/>
      <c r="E42" s="10"/>
      <c r="F42" s="10"/>
      <c r="G42" s="10"/>
      <c r="H42" s="10"/>
      <c r="I42" s="35"/>
    </row>
    <row r="43" spans="1:19">
      <c r="A43" s="10"/>
      <c r="B43" s="30"/>
      <c r="C43" s="10"/>
      <c r="D43" s="10"/>
      <c r="E43" s="10"/>
      <c r="F43" s="10"/>
      <c r="G43" s="10"/>
      <c r="H43" s="10"/>
      <c r="I43" s="35"/>
    </row>
    <row r="44" spans="1:19">
      <c r="A44" s="10"/>
      <c r="B44" s="30"/>
      <c r="C44" s="10"/>
      <c r="D44" s="10"/>
      <c r="E44" s="10"/>
      <c r="F44" s="10"/>
      <c r="G44" s="10"/>
      <c r="H44" s="10"/>
      <c r="I44" s="35"/>
    </row>
    <row r="45" spans="1:19">
      <c r="A45" s="10"/>
      <c r="B45" s="30"/>
      <c r="C45" s="10"/>
      <c r="D45" s="10"/>
      <c r="E45" s="10"/>
      <c r="F45" s="10"/>
      <c r="G45" s="10"/>
      <c r="H45" s="10"/>
      <c r="I45" s="35"/>
    </row>
    <row r="46" spans="1:19">
      <c r="A46" s="10"/>
      <c r="B46" s="30"/>
      <c r="C46" s="10"/>
      <c r="D46" s="10"/>
      <c r="E46" s="10"/>
      <c r="F46" s="10"/>
      <c r="G46" s="10"/>
      <c r="H46" s="10"/>
      <c r="I46" s="35"/>
    </row>
    <row r="47" spans="1:19">
      <c r="A47" s="10"/>
      <c r="B47" s="30"/>
      <c r="C47" s="10"/>
      <c r="D47" s="10"/>
      <c r="E47" s="10"/>
      <c r="F47" s="10"/>
      <c r="G47" s="10"/>
      <c r="H47" s="10"/>
      <c r="I47" s="35"/>
    </row>
    <row r="48" spans="1:19">
      <c r="A48" s="10"/>
      <c r="B48" s="30"/>
      <c r="C48" s="10"/>
      <c r="D48" s="10"/>
      <c r="E48" s="10"/>
      <c r="F48" s="10"/>
      <c r="G48" s="10"/>
      <c r="H48" s="10"/>
      <c r="I48" s="35"/>
    </row>
  </sheetData>
  <mergeCells count="14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22:T22"/>
    <mergeCell ref="A33:S33"/>
    <mergeCell ref="A31:I31"/>
    <mergeCell ref="A27:T27"/>
    <mergeCell ref="A9:T9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36" fitToWidth="0" fitToHeight="0" orientation="landscape" r:id="rId1"/>
  <headerFooter alignWithMargins="0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50"/>
  </sheetPr>
  <dimension ref="A1:K267"/>
  <sheetViews>
    <sheetView view="pageBreakPreview" topLeftCell="A34" zoomScale="75" workbookViewId="0">
      <selection activeCell="D16" sqref="D16"/>
    </sheetView>
  </sheetViews>
  <sheetFormatPr defaultColWidth="9.140625" defaultRowHeight="12.75"/>
  <cols>
    <col min="1" max="1" width="42.7109375" style="111" customWidth="1"/>
    <col min="2" max="2" width="9.28515625" style="111" customWidth="1"/>
    <col min="3" max="5" width="14.7109375" style="84" customWidth="1"/>
    <col min="6" max="6" width="15.7109375" style="84" customWidth="1"/>
    <col min="7" max="8" width="12.28515625" style="84" customWidth="1"/>
    <col min="9" max="9" width="13.42578125" style="84" customWidth="1"/>
    <col min="10" max="10" width="13.5703125" style="84" customWidth="1"/>
    <col min="11" max="11" width="14.7109375" style="84" customWidth="1"/>
    <col min="12" max="16384" width="9.140625" style="84"/>
  </cols>
  <sheetData>
    <row r="1" spans="1:11" ht="15.75">
      <c r="A1" s="82"/>
      <c r="B1" s="82"/>
      <c r="C1" s="83"/>
      <c r="D1" s="83"/>
      <c r="E1" s="83"/>
      <c r="F1" s="407" t="s">
        <v>87</v>
      </c>
      <c r="G1" s="407"/>
      <c r="H1" s="407"/>
      <c r="I1" s="407"/>
      <c r="J1" s="407"/>
      <c r="K1" s="176"/>
    </row>
    <row r="2" spans="1:11" ht="24.75" customHeight="1">
      <c r="A2" s="415" t="s">
        <v>88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14.25" customHeight="1">
      <c r="A3" s="416" t="s">
        <v>89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1" ht="14.25" customHeight="1">
      <c r="A4" s="85"/>
      <c r="B4" s="85"/>
      <c r="C4" s="85"/>
      <c r="D4" s="85"/>
      <c r="E4" s="85"/>
      <c r="F4" s="85"/>
      <c r="G4" s="85"/>
      <c r="H4" s="167"/>
      <c r="I4" s="85"/>
    </row>
    <row r="5" spans="1:11" ht="7.5" customHeight="1">
      <c r="A5" s="417" t="s">
        <v>90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</row>
    <row r="6" spans="1:11" ht="15.75">
      <c r="A6" s="416" t="s">
        <v>91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</row>
    <row r="7" spans="1:11" ht="13.5" thickBot="1">
      <c r="A7" s="414"/>
      <c r="B7" s="414"/>
      <c r="C7" s="414"/>
      <c r="D7" s="414"/>
      <c r="E7" s="414"/>
      <c r="F7" s="414"/>
      <c r="G7" s="414"/>
      <c r="H7" s="414"/>
      <c r="I7" s="414"/>
    </row>
    <row r="8" spans="1:11" ht="18.75" customHeight="1">
      <c r="A8" s="430" t="s">
        <v>92</v>
      </c>
      <c r="B8" s="433" t="s">
        <v>93</v>
      </c>
      <c r="C8" s="441" t="s">
        <v>186</v>
      </c>
      <c r="D8" s="441" t="s">
        <v>262</v>
      </c>
      <c r="E8" s="441" t="s">
        <v>263</v>
      </c>
      <c r="F8" s="436" t="s">
        <v>94</v>
      </c>
      <c r="G8" s="437"/>
      <c r="H8" s="437"/>
      <c r="I8" s="437"/>
      <c r="J8" s="438"/>
    </row>
    <row r="9" spans="1:11" ht="18.75" customHeight="1">
      <c r="A9" s="431"/>
      <c r="B9" s="434"/>
      <c r="C9" s="434"/>
      <c r="D9" s="434"/>
      <c r="E9" s="434"/>
      <c r="F9" s="445">
        <v>2018</v>
      </c>
      <c r="G9" s="446"/>
      <c r="H9" s="447"/>
      <c r="I9" s="439" t="s">
        <v>183</v>
      </c>
      <c r="J9" s="443" t="s">
        <v>190</v>
      </c>
    </row>
    <row r="10" spans="1:11" ht="16.5" customHeight="1" thickBot="1">
      <c r="A10" s="432"/>
      <c r="B10" s="435"/>
      <c r="C10" s="442"/>
      <c r="D10" s="442"/>
      <c r="E10" s="442"/>
      <c r="F10" s="159" t="s">
        <v>53</v>
      </c>
      <c r="G10" s="160" t="s">
        <v>7</v>
      </c>
      <c r="H10" s="160" t="s">
        <v>270</v>
      </c>
      <c r="I10" s="440"/>
      <c r="J10" s="444"/>
    </row>
    <row r="11" spans="1:11" ht="31.5" customHeight="1">
      <c r="A11" s="87" t="s">
        <v>121</v>
      </c>
      <c r="B11" s="88" t="s">
        <v>16</v>
      </c>
      <c r="C11" s="89"/>
      <c r="D11" s="89"/>
      <c r="E11" s="89"/>
      <c r="F11" s="89"/>
      <c r="G11" s="90"/>
      <c r="H11" s="171"/>
      <c r="I11" s="91"/>
      <c r="J11" s="90"/>
    </row>
    <row r="12" spans="1:11" ht="33" customHeight="1">
      <c r="A12" s="92" t="s">
        <v>122</v>
      </c>
      <c r="B12" s="93" t="s">
        <v>16</v>
      </c>
      <c r="C12" s="94"/>
      <c r="D12" s="94"/>
      <c r="E12" s="94"/>
      <c r="F12" s="94"/>
      <c r="G12" s="95"/>
      <c r="H12" s="172"/>
      <c r="I12" s="94"/>
      <c r="J12" s="95"/>
    </row>
    <row r="13" spans="1:11" ht="36.75" customHeight="1">
      <c r="A13" s="92" t="s">
        <v>95</v>
      </c>
      <c r="B13" s="93" t="s">
        <v>96</v>
      </c>
      <c r="C13" s="96"/>
      <c r="D13" s="96"/>
      <c r="E13" s="96"/>
      <c r="F13" s="96"/>
      <c r="G13" s="97"/>
      <c r="H13" s="173"/>
      <c r="I13" s="96"/>
      <c r="J13" s="97"/>
    </row>
    <row r="14" spans="1:11" ht="36" customHeight="1">
      <c r="A14" s="92" t="s">
        <v>97</v>
      </c>
      <c r="B14" s="93" t="s">
        <v>96</v>
      </c>
      <c r="C14" s="96"/>
      <c r="D14" s="96"/>
      <c r="E14" s="96"/>
      <c r="F14" s="96"/>
      <c r="G14" s="97"/>
      <c r="H14" s="173"/>
      <c r="I14" s="96"/>
      <c r="J14" s="97"/>
    </row>
    <row r="15" spans="1:11" ht="41.25" customHeight="1">
      <c r="A15" s="92" t="s">
        <v>98</v>
      </c>
      <c r="B15" s="93" t="s">
        <v>96</v>
      </c>
      <c r="C15" s="94"/>
      <c r="D15" s="94"/>
      <c r="E15" s="94"/>
      <c r="F15" s="94"/>
      <c r="G15" s="95"/>
      <c r="H15" s="172"/>
      <c r="I15" s="94"/>
      <c r="J15" s="95"/>
    </row>
    <row r="16" spans="1:11" ht="35.25" customHeight="1">
      <c r="A16" s="98" t="s">
        <v>99</v>
      </c>
      <c r="B16" s="93" t="s">
        <v>16</v>
      </c>
      <c r="C16" s="94"/>
      <c r="D16" s="94"/>
      <c r="E16" s="94"/>
      <c r="F16" s="94"/>
      <c r="G16" s="95"/>
      <c r="H16" s="172"/>
      <c r="I16" s="94"/>
      <c r="J16" s="95"/>
    </row>
    <row r="17" spans="1:10" ht="36.75" customHeight="1">
      <c r="A17" s="92" t="s">
        <v>100</v>
      </c>
      <c r="B17" s="93" t="s">
        <v>96</v>
      </c>
      <c r="C17" s="94"/>
      <c r="D17" s="94"/>
      <c r="E17" s="94"/>
      <c r="F17" s="94"/>
      <c r="G17" s="95"/>
      <c r="H17" s="172"/>
      <c r="I17" s="94"/>
      <c r="J17" s="95"/>
    </row>
    <row r="18" spans="1:10" ht="43.5" customHeight="1">
      <c r="A18" s="92" t="s">
        <v>101</v>
      </c>
      <c r="B18" s="93" t="s">
        <v>96</v>
      </c>
      <c r="C18" s="94"/>
      <c r="D18" s="94"/>
      <c r="E18" s="94"/>
      <c r="F18" s="94"/>
      <c r="G18" s="95"/>
      <c r="H18" s="172"/>
      <c r="I18" s="94"/>
      <c r="J18" s="95"/>
    </row>
    <row r="19" spans="1:10" ht="34.5" customHeight="1">
      <c r="A19" s="92" t="s">
        <v>102</v>
      </c>
      <c r="B19" s="93" t="s">
        <v>17</v>
      </c>
      <c r="C19" s="94"/>
      <c r="D19" s="94"/>
      <c r="E19" s="94"/>
      <c r="F19" s="94"/>
      <c r="G19" s="95"/>
      <c r="H19" s="172"/>
      <c r="I19" s="94"/>
      <c r="J19" s="95"/>
    </row>
    <row r="20" spans="1:10" ht="30.75" customHeight="1">
      <c r="A20" s="92" t="s">
        <v>103</v>
      </c>
      <c r="B20" s="93"/>
      <c r="C20" s="94"/>
      <c r="D20" s="94"/>
      <c r="E20" s="94"/>
      <c r="F20" s="94"/>
      <c r="G20" s="95"/>
      <c r="H20" s="172"/>
      <c r="I20" s="94"/>
      <c r="J20" s="95"/>
    </row>
    <row r="21" spans="1:10" ht="15.75">
      <c r="A21" s="98" t="s">
        <v>104</v>
      </c>
      <c r="B21" s="93" t="s">
        <v>16</v>
      </c>
      <c r="C21" s="94"/>
      <c r="D21" s="94"/>
      <c r="E21" s="94"/>
      <c r="F21" s="94"/>
      <c r="G21" s="95"/>
      <c r="H21" s="172"/>
      <c r="I21" s="94"/>
      <c r="J21" s="95"/>
    </row>
    <row r="22" spans="1:10" ht="15.75">
      <c r="A22" s="98" t="s">
        <v>105</v>
      </c>
      <c r="B22" s="93" t="s">
        <v>16</v>
      </c>
      <c r="C22" s="94"/>
      <c r="D22" s="94"/>
      <c r="E22" s="94"/>
      <c r="F22" s="94"/>
      <c r="G22" s="95"/>
      <c r="H22" s="172"/>
      <c r="I22" s="94"/>
      <c r="J22" s="95"/>
    </row>
    <row r="23" spans="1:10" ht="15.75">
      <c r="A23" s="98" t="s">
        <v>106</v>
      </c>
      <c r="B23" s="93" t="s">
        <v>16</v>
      </c>
      <c r="C23" s="94"/>
      <c r="D23" s="94"/>
      <c r="E23" s="94"/>
      <c r="F23" s="94"/>
      <c r="G23" s="95"/>
      <c r="H23" s="172"/>
      <c r="I23" s="94"/>
      <c r="J23" s="95"/>
    </row>
    <row r="24" spans="1:10" ht="15.75">
      <c r="A24" s="98" t="s">
        <v>107</v>
      </c>
      <c r="B24" s="93" t="s">
        <v>16</v>
      </c>
      <c r="C24" s="94"/>
      <c r="D24" s="94"/>
      <c r="E24" s="94"/>
      <c r="F24" s="94"/>
      <c r="G24" s="95"/>
      <c r="H24" s="172"/>
      <c r="I24" s="94"/>
      <c r="J24" s="95"/>
    </row>
    <row r="25" spans="1:10" ht="34.5" customHeight="1">
      <c r="A25" s="92" t="s">
        <v>108</v>
      </c>
      <c r="B25" s="93"/>
      <c r="C25" s="94"/>
      <c r="D25" s="94"/>
      <c r="E25" s="94"/>
      <c r="F25" s="94"/>
      <c r="G25" s="95"/>
      <c r="H25" s="172"/>
      <c r="I25" s="94"/>
      <c r="J25" s="95"/>
    </row>
    <row r="26" spans="1:10" ht="31.5">
      <c r="A26" s="99" t="s">
        <v>109</v>
      </c>
      <c r="B26" s="93" t="s">
        <v>96</v>
      </c>
      <c r="C26" s="94"/>
      <c r="D26" s="94"/>
      <c r="E26" s="94"/>
      <c r="F26" s="94"/>
      <c r="G26" s="95"/>
      <c r="H26" s="172"/>
      <c r="I26" s="94"/>
      <c r="J26" s="95"/>
    </row>
    <row r="27" spans="1:10" ht="31.5">
      <c r="A27" s="99" t="s">
        <v>110</v>
      </c>
      <c r="B27" s="93" t="s">
        <v>96</v>
      </c>
      <c r="C27" s="94"/>
      <c r="D27" s="94"/>
      <c r="E27" s="94"/>
      <c r="F27" s="94"/>
      <c r="G27" s="95"/>
      <c r="H27" s="172"/>
      <c r="I27" s="94"/>
      <c r="J27" s="95"/>
    </row>
    <row r="28" spans="1:10" ht="31.5">
      <c r="A28" s="98" t="s">
        <v>111</v>
      </c>
      <c r="B28" s="93" t="s">
        <v>96</v>
      </c>
      <c r="C28" s="94"/>
      <c r="D28" s="94"/>
      <c r="E28" s="94"/>
      <c r="F28" s="94"/>
      <c r="G28" s="95"/>
      <c r="H28" s="172"/>
      <c r="I28" s="94"/>
      <c r="J28" s="95"/>
    </row>
    <row r="29" spans="1:10" ht="31.5">
      <c r="A29" s="99" t="s">
        <v>109</v>
      </c>
      <c r="B29" s="93" t="s">
        <v>96</v>
      </c>
      <c r="C29" s="94"/>
      <c r="D29" s="94"/>
      <c r="E29" s="94"/>
      <c r="F29" s="94"/>
      <c r="G29" s="95"/>
      <c r="H29" s="172"/>
      <c r="I29" s="94"/>
      <c r="J29" s="95"/>
    </row>
    <row r="30" spans="1:10" ht="31.5">
      <c r="A30" s="99" t="s">
        <v>110</v>
      </c>
      <c r="B30" s="93" t="s">
        <v>96</v>
      </c>
      <c r="C30" s="94"/>
      <c r="D30" s="94"/>
      <c r="E30" s="94"/>
      <c r="F30" s="94"/>
      <c r="G30" s="95"/>
      <c r="H30" s="172"/>
      <c r="I30" s="94"/>
      <c r="J30" s="95"/>
    </row>
    <row r="31" spans="1:10" ht="33" customHeight="1">
      <c r="A31" s="92" t="s">
        <v>112</v>
      </c>
      <c r="B31" s="93" t="s">
        <v>96</v>
      </c>
      <c r="C31" s="94"/>
      <c r="D31" s="94"/>
      <c r="E31" s="94"/>
      <c r="F31" s="94"/>
      <c r="G31" s="95"/>
      <c r="H31" s="172"/>
      <c r="I31" s="94"/>
      <c r="J31" s="95"/>
    </row>
    <row r="32" spans="1:10" ht="15.75">
      <c r="A32" s="98" t="s">
        <v>113</v>
      </c>
      <c r="B32" s="93"/>
      <c r="C32" s="94"/>
      <c r="D32" s="94"/>
      <c r="E32" s="94"/>
      <c r="F32" s="94"/>
      <c r="G32" s="95"/>
      <c r="H32" s="172"/>
      <c r="I32" s="94"/>
      <c r="J32" s="95"/>
    </row>
    <row r="33" spans="1:11" ht="31.5">
      <c r="A33" s="99" t="s">
        <v>0</v>
      </c>
      <c r="B33" s="93" t="s">
        <v>96</v>
      </c>
      <c r="C33" s="94"/>
      <c r="D33" s="94"/>
      <c r="E33" s="94"/>
      <c r="F33" s="94"/>
      <c r="G33" s="95"/>
      <c r="H33" s="172"/>
      <c r="I33" s="94"/>
      <c r="J33" s="95"/>
    </row>
    <row r="34" spans="1:11" ht="31.5">
      <c r="A34" s="99" t="s">
        <v>1</v>
      </c>
      <c r="B34" s="93" t="s">
        <v>96</v>
      </c>
      <c r="C34" s="94"/>
      <c r="D34" s="94"/>
      <c r="E34" s="94"/>
      <c r="F34" s="94"/>
      <c r="G34" s="95"/>
      <c r="H34" s="172"/>
      <c r="I34" s="94"/>
      <c r="J34" s="95"/>
    </row>
    <row r="35" spans="1:11" ht="31.5">
      <c r="A35" s="99" t="s">
        <v>114</v>
      </c>
      <c r="B35" s="93" t="s">
        <v>96</v>
      </c>
      <c r="C35" s="94"/>
      <c r="D35" s="94"/>
      <c r="E35" s="94"/>
      <c r="F35" s="94"/>
      <c r="G35" s="95"/>
      <c r="H35" s="172"/>
      <c r="I35" s="94"/>
      <c r="J35" s="95"/>
    </row>
    <row r="36" spans="1:11" ht="32.25" customHeight="1">
      <c r="A36" s="92" t="s">
        <v>115</v>
      </c>
      <c r="B36" s="93" t="s">
        <v>116</v>
      </c>
      <c r="C36" s="96"/>
      <c r="D36" s="96"/>
      <c r="E36" s="96"/>
      <c r="F36" s="96"/>
      <c r="G36" s="97"/>
      <c r="H36" s="173"/>
      <c r="I36" s="96"/>
      <c r="J36" s="97"/>
    </row>
    <row r="37" spans="1:11" ht="32.25" customHeight="1">
      <c r="A37" s="92" t="s">
        <v>123</v>
      </c>
      <c r="B37" s="93" t="s">
        <v>27</v>
      </c>
      <c r="C37" s="96"/>
      <c r="D37" s="96"/>
      <c r="E37" s="96"/>
      <c r="F37" s="96"/>
      <c r="G37" s="97"/>
      <c r="H37" s="173"/>
      <c r="I37" s="96"/>
      <c r="J37" s="97"/>
    </row>
    <row r="38" spans="1:11" ht="34.5" customHeight="1">
      <c r="A38" s="92" t="s">
        <v>32</v>
      </c>
      <c r="B38" s="93" t="s">
        <v>96</v>
      </c>
      <c r="C38" s="96"/>
      <c r="D38" s="96"/>
      <c r="E38" s="96"/>
      <c r="F38" s="96"/>
      <c r="G38" s="97"/>
      <c r="H38" s="173"/>
      <c r="I38" s="96"/>
      <c r="J38" s="97"/>
    </row>
    <row r="39" spans="1:11" ht="34.5" customHeight="1" thickBot="1">
      <c r="A39" s="100" t="s">
        <v>117</v>
      </c>
      <c r="B39" s="101" t="s">
        <v>96</v>
      </c>
      <c r="C39" s="102"/>
      <c r="D39" s="102"/>
      <c r="E39" s="102"/>
      <c r="F39" s="102"/>
      <c r="G39" s="103"/>
      <c r="H39" s="174"/>
      <c r="I39" s="102"/>
      <c r="J39" s="103"/>
    </row>
    <row r="40" spans="1:11" ht="13.5" customHeight="1">
      <c r="A40" s="104"/>
      <c r="B40" s="8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9.5" customHeight="1" thickBot="1">
      <c r="A41" s="106"/>
      <c r="B41" s="107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15.75" customHeight="1">
      <c r="A42" s="418" t="s">
        <v>118</v>
      </c>
      <c r="B42" s="421" t="s">
        <v>93</v>
      </c>
      <c r="C42" s="411" t="s">
        <v>186</v>
      </c>
      <c r="D42" s="411" t="s">
        <v>262</v>
      </c>
      <c r="E42" s="411" t="s">
        <v>263</v>
      </c>
      <c r="F42" s="408" t="s">
        <v>94</v>
      </c>
      <c r="G42" s="409"/>
      <c r="H42" s="409"/>
      <c r="I42" s="409"/>
      <c r="J42" s="410"/>
    </row>
    <row r="43" spans="1:11" ht="15.75" customHeight="1">
      <c r="A43" s="419"/>
      <c r="B43" s="412"/>
      <c r="C43" s="412"/>
      <c r="D43" s="412"/>
      <c r="E43" s="412"/>
      <c r="F43" s="427">
        <v>2018</v>
      </c>
      <c r="G43" s="428"/>
      <c r="H43" s="429"/>
      <c r="I43" s="423" t="s">
        <v>183</v>
      </c>
      <c r="J43" s="425" t="s">
        <v>190</v>
      </c>
    </row>
    <row r="44" spans="1:11" ht="18.75" customHeight="1" thickBot="1">
      <c r="A44" s="420"/>
      <c r="B44" s="422"/>
      <c r="C44" s="413"/>
      <c r="D44" s="413"/>
      <c r="E44" s="413"/>
      <c r="F44" s="145" t="s">
        <v>53</v>
      </c>
      <c r="G44" s="86" t="s">
        <v>7</v>
      </c>
      <c r="H44" s="86" t="s">
        <v>270</v>
      </c>
      <c r="I44" s="424"/>
      <c r="J44" s="426"/>
    </row>
    <row r="45" spans="1:11" ht="31.5">
      <c r="A45" s="122"/>
      <c r="B45" s="88" t="s">
        <v>119</v>
      </c>
      <c r="C45" s="108"/>
      <c r="D45" s="108"/>
      <c r="E45" s="108"/>
      <c r="F45" s="108"/>
      <c r="G45" s="109"/>
      <c r="H45" s="175"/>
      <c r="I45" s="108"/>
      <c r="J45" s="123"/>
    </row>
    <row r="46" spans="1:11" ht="22.5" customHeight="1" thickBot="1">
      <c r="A46" s="124"/>
      <c r="B46" s="125"/>
      <c r="C46" s="102"/>
      <c r="D46" s="102"/>
      <c r="E46" s="102"/>
      <c r="F46" s="102"/>
      <c r="G46" s="103"/>
      <c r="H46" s="174"/>
      <c r="I46" s="102"/>
      <c r="J46" s="126"/>
    </row>
    <row r="47" spans="1:11" s="121" customFormat="1" ht="22.5" customHeight="1">
      <c r="A47" s="118"/>
      <c r="B47" s="118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s="121" customFormat="1" ht="22.5" customHeight="1" thickBot="1">
      <c r="A48" s="415" t="s">
        <v>264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</row>
    <row r="49" spans="1:11" s="121" customFormat="1" ht="63.75" customHeight="1">
      <c r="A49" s="448" t="s">
        <v>167</v>
      </c>
      <c r="B49" s="453" t="s">
        <v>142</v>
      </c>
      <c r="C49" s="454"/>
      <c r="D49" s="450" t="s">
        <v>143</v>
      </c>
      <c r="E49" s="450" t="s">
        <v>144</v>
      </c>
      <c r="F49" s="456" t="s">
        <v>147</v>
      </c>
      <c r="G49" s="409"/>
      <c r="H49" s="410"/>
      <c r="I49" s="450" t="s">
        <v>148</v>
      </c>
      <c r="J49" s="451" t="s">
        <v>125</v>
      </c>
    </row>
    <row r="50" spans="1:11" s="121" customFormat="1" ht="36.75" customHeight="1" thickBot="1">
      <c r="A50" s="449"/>
      <c r="B50" s="455"/>
      <c r="C50" s="426"/>
      <c r="D50" s="424"/>
      <c r="E50" s="424"/>
      <c r="F50" s="134" t="s">
        <v>145</v>
      </c>
      <c r="G50" s="134" t="s">
        <v>146</v>
      </c>
      <c r="H50" s="134" t="s">
        <v>127</v>
      </c>
      <c r="I50" s="424"/>
      <c r="J50" s="452"/>
    </row>
    <row r="51" spans="1:11" s="121" customFormat="1" ht="36.75" customHeight="1">
      <c r="A51" s="457" t="s">
        <v>132</v>
      </c>
      <c r="B51" s="460" t="s">
        <v>265</v>
      </c>
      <c r="C51" s="461"/>
      <c r="D51" s="142"/>
      <c r="E51" s="142"/>
      <c r="F51" s="142"/>
      <c r="G51" s="142"/>
      <c r="H51" s="142"/>
      <c r="I51" s="142"/>
      <c r="J51" s="143"/>
    </row>
    <row r="52" spans="1:11" s="121" customFormat="1" ht="22.5" customHeight="1">
      <c r="A52" s="458"/>
      <c r="B52" s="462">
        <v>2017</v>
      </c>
      <c r="C52" s="462">
        <v>2013</v>
      </c>
      <c r="D52" s="132"/>
      <c r="E52" s="132"/>
      <c r="F52" s="132"/>
      <c r="G52" s="132"/>
      <c r="H52" s="132"/>
      <c r="I52" s="132"/>
      <c r="J52" s="133"/>
    </row>
    <row r="53" spans="1:11" s="121" customFormat="1" ht="22.5" customHeight="1">
      <c r="A53" s="458"/>
      <c r="B53" s="462">
        <v>2018</v>
      </c>
      <c r="C53" s="462">
        <v>2013</v>
      </c>
      <c r="D53" s="127"/>
      <c r="E53" s="127"/>
      <c r="F53" s="127"/>
      <c r="G53" s="127"/>
      <c r="H53" s="127"/>
      <c r="I53" s="127"/>
      <c r="J53" s="128"/>
    </row>
    <row r="54" spans="1:11" s="121" customFormat="1" ht="22.5" customHeight="1">
      <c r="A54" s="458"/>
      <c r="B54" s="462">
        <v>2019</v>
      </c>
      <c r="C54" s="462">
        <v>2013</v>
      </c>
      <c r="D54" s="127"/>
      <c r="E54" s="127"/>
      <c r="F54" s="127"/>
      <c r="G54" s="127"/>
      <c r="H54" s="127"/>
      <c r="I54" s="127"/>
      <c r="J54" s="128"/>
    </row>
    <row r="55" spans="1:11" s="121" customFormat="1" ht="22.5" customHeight="1" thickBot="1">
      <c r="A55" s="459"/>
      <c r="B55" s="462">
        <v>2020</v>
      </c>
      <c r="C55" s="462">
        <v>2013</v>
      </c>
      <c r="D55" s="127"/>
      <c r="E55" s="127"/>
      <c r="F55" s="127"/>
      <c r="G55" s="127"/>
      <c r="H55" s="127"/>
      <c r="I55" s="127"/>
      <c r="J55" s="128"/>
    </row>
    <row r="56" spans="1:11" s="121" customFormat="1" ht="33" customHeight="1">
      <c r="A56" s="465" t="s">
        <v>149</v>
      </c>
      <c r="B56" s="460" t="s">
        <v>265</v>
      </c>
      <c r="C56" s="461"/>
      <c r="D56" s="127"/>
      <c r="E56" s="127"/>
      <c r="F56" s="127"/>
      <c r="G56" s="127"/>
      <c r="H56" s="127"/>
      <c r="I56" s="127"/>
      <c r="J56" s="128"/>
    </row>
    <row r="57" spans="1:11" s="121" customFormat="1" ht="22.5" customHeight="1">
      <c r="A57" s="458"/>
      <c r="B57" s="462">
        <v>2017</v>
      </c>
      <c r="C57" s="462">
        <v>2013</v>
      </c>
      <c r="D57" s="127"/>
      <c r="E57" s="127"/>
      <c r="F57" s="127"/>
      <c r="G57" s="127"/>
      <c r="H57" s="127"/>
      <c r="I57" s="127"/>
      <c r="J57" s="128"/>
    </row>
    <row r="58" spans="1:11" s="121" customFormat="1" ht="22.5" customHeight="1">
      <c r="A58" s="458"/>
      <c r="B58" s="462">
        <v>2018</v>
      </c>
      <c r="C58" s="462">
        <v>2013</v>
      </c>
      <c r="D58" s="127"/>
      <c r="E58" s="127"/>
      <c r="F58" s="127"/>
      <c r="G58" s="127"/>
      <c r="H58" s="127"/>
      <c r="I58" s="127"/>
      <c r="J58" s="128"/>
    </row>
    <row r="59" spans="1:11" s="121" customFormat="1" ht="22.5" customHeight="1">
      <c r="A59" s="458"/>
      <c r="B59" s="462">
        <v>2019</v>
      </c>
      <c r="C59" s="462">
        <v>2013</v>
      </c>
      <c r="D59" s="127"/>
      <c r="E59" s="127"/>
      <c r="F59" s="127"/>
      <c r="G59" s="127"/>
      <c r="H59" s="127"/>
      <c r="I59" s="127"/>
      <c r="J59" s="128"/>
    </row>
    <row r="60" spans="1:11" s="121" customFormat="1" ht="22.5" customHeight="1">
      <c r="A60" s="459"/>
      <c r="B60" s="462">
        <v>2020</v>
      </c>
      <c r="C60" s="462">
        <v>2013</v>
      </c>
      <c r="D60" s="127"/>
      <c r="E60" s="127"/>
      <c r="F60" s="127"/>
      <c r="G60" s="127"/>
      <c r="H60" s="127"/>
      <c r="I60" s="127"/>
      <c r="J60" s="128"/>
    </row>
    <row r="61" spans="1:11" s="121" customFormat="1" ht="22.5" customHeight="1" thickBot="1">
      <c r="A61" s="129" t="s">
        <v>150</v>
      </c>
      <c r="B61" s="463"/>
      <c r="C61" s="464"/>
      <c r="D61" s="130"/>
      <c r="E61" s="130"/>
      <c r="F61" s="130"/>
      <c r="G61" s="130"/>
      <c r="H61" s="130"/>
      <c r="I61" s="130"/>
      <c r="J61" s="131"/>
    </row>
    <row r="62" spans="1:11" s="121" customFormat="1" ht="22.5" customHeight="1">
      <c r="A62" s="118"/>
      <c r="B62" s="118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s="121" customFormat="1" ht="22.5" customHeight="1">
      <c r="A63" s="118"/>
      <c r="B63" s="118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s="121" customFormat="1" ht="22.5" customHeight="1">
      <c r="A64" s="118"/>
      <c r="B64" s="118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s="121" customFormat="1" ht="22.5" customHeight="1">
      <c r="A65" s="118"/>
      <c r="B65" s="118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ht="27" customHeight="1">
      <c r="A66" s="107" t="s">
        <v>120</v>
      </c>
      <c r="B66" s="119"/>
      <c r="C66" s="120"/>
      <c r="D66" s="120"/>
      <c r="E66" s="120"/>
      <c r="F66" s="120"/>
      <c r="G66" s="120"/>
      <c r="H66" s="120"/>
      <c r="I66" s="120"/>
    </row>
    <row r="67" spans="1:11" ht="7.5" customHeight="1">
      <c r="A67" s="110"/>
      <c r="B67" s="110"/>
    </row>
    <row r="68" spans="1:11">
      <c r="A68" s="110"/>
      <c r="B68" s="110"/>
    </row>
    <row r="69" spans="1:11">
      <c r="A69" s="110"/>
      <c r="B69" s="110"/>
    </row>
    <row r="70" spans="1:11">
      <c r="A70" s="110"/>
      <c r="B70" s="110"/>
    </row>
    <row r="71" spans="1:11">
      <c r="A71" s="110"/>
      <c r="B71" s="110"/>
    </row>
    <row r="72" spans="1:11">
      <c r="A72" s="110"/>
      <c r="B72" s="110"/>
    </row>
    <row r="73" spans="1:11">
      <c r="A73" s="110"/>
      <c r="B73" s="110"/>
    </row>
    <row r="74" spans="1:11">
      <c r="A74" s="110"/>
      <c r="B74" s="110"/>
    </row>
    <row r="75" spans="1:11">
      <c r="A75" s="110"/>
      <c r="B75" s="110"/>
    </row>
    <row r="76" spans="1:11">
      <c r="A76" s="110"/>
      <c r="B76" s="110"/>
    </row>
    <row r="77" spans="1:11">
      <c r="A77" s="110"/>
      <c r="B77" s="110"/>
    </row>
    <row r="78" spans="1:11">
      <c r="A78" s="110"/>
      <c r="B78" s="110"/>
    </row>
    <row r="79" spans="1:11">
      <c r="A79" s="110"/>
      <c r="B79" s="110"/>
    </row>
    <row r="80" spans="1:11">
      <c r="A80" s="110"/>
      <c r="B80" s="110"/>
    </row>
    <row r="81" spans="1:2">
      <c r="A81" s="110"/>
      <c r="B81" s="110"/>
    </row>
    <row r="82" spans="1:2">
      <c r="A82" s="110"/>
      <c r="B82" s="110"/>
    </row>
    <row r="83" spans="1:2">
      <c r="A83" s="110"/>
      <c r="B83" s="110"/>
    </row>
    <row r="84" spans="1:2">
      <c r="A84" s="110"/>
      <c r="B84" s="110"/>
    </row>
    <row r="85" spans="1:2">
      <c r="A85" s="110"/>
      <c r="B85" s="110"/>
    </row>
    <row r="86" spans="1:2">
      <c r="A86" s="110"/>
      <c r="B86" s="110"/>
    </row>
    <row r="87" spans="1:2">
      <c r="A87" s="110"/>
      <c r="B87" s="110"/>
    </row>
    <row r="88" spans="1:2">
      <c r="A88" s="110"/>
      <c r="B88" s="110"/>
    </row>
    <row r="89" spans="1:2">
      <c r="A89" s="110"/>
      <c r="B89" s="110"/>
    </row>
    <row r="90" spans="1:2">
      <c r="A90" s="110"/>
      <c r="B90" s="110"/>
    </row>
    <row r="91" spans="1:2">
      <c r="A91" s="110"/>
      <c r="B91" s="110"/>
    </row>
    <row r="92" spans="1:2">
      <c r="A92" s="110"/>
      <c r="B92" s="110"/>
    </row>
    <row r="93" spans="1:2">
      <c r="A93" s="110"/>
      <c r="B93" s="110"/>
    </row>
    <row r="94" spans="1:2">
      <c r="A94" s="110"/>
      <c r="B94" s="110"/>
    </row>
    <row r="95" spans="1:2">
      <c r="A95" s="110"/>
      <c r="B95" s="110"/>
    </row>
    <row r="96" spans="1:2">
      <c r="A96" s="110"/>
      <c r="B96" s="110"/>
    </row>
    <row r="97" spans="1:2">
      <c r="A97" s="110"/>
      <c r="B97" s="110"/>
    </row>
    <row r="98" spans="1:2">
      <c r="A98" s="110"/>
      <c r="B98" s="110"/>
    </row>
    <row r="99" spans="1:2">
      <c r="A99" s="110"/>
      <c r="B99" s="110"/>
    </row>
    <row r="100" spans="1:2">
      <c r="A100" s="110"/>
      <c r="B100" s="110"/>
    </row>
    <row r="101" spans="1:2">
      <c r="A101" s="110"/>
      <c r="B101" s="110"/>
    </row>
    <row r="102" spans="1:2">
      <c r="A102" s="110"/>
      <c r="B102" s="110"/>
    </row>
    <row r="103" spans="1:2">
      <c r="A103" s="110"/>
      <c r="B103" s="110"/>
    </row>
    <row r="104" spans="1:2">
      <c r="A104" s="110"/>
      <c r="B104" s="110"/>
    </row>
    <row r="105" spans="1:2">
      <c r="A105" s="110"/>
      <c r="B105" s="110"/>
    </row>
    <row r="106" spans="1:2">
      <c r="A106" s="110"/>
      <c r="B106" s="110"/>
    </row>
    <row r="107" spans="1:2">
      <c r="A107" s="110"/>
      <c r="B107" s="110"/>
    </row>
    <row r="108" spans="1:2">
      <c r="A108" s="110"/>
      <c r="B108" s="110"/>
    </row>
    <row r="109" spans="1:2">
      <c r="A109" s="110"/>
      <c r="B109" s="110"/>
    </row>
    <row r="110" spans="1:2">
      <c r="A110" s="110"/>
      <c r="B110" s="110"/>
    </row>
    <row r="111" spans="1:2">
      <c r="A111" s="110"/>
      <c r="B111" s="110"/>
    </row>
    <row r="112" spans="1:2">
      <c r="A112" s="110"/>
      <c r="B112" s="110"/>
    </row>
    <row r="113" spans="1:2">
      <c r="A113" s="110"/>
      <c r="B113" s="110"/>
    </row>
    <row r="114" spans="1:2">
      <c r="A114" s="110"/>
      <c r="B114" s="110"/>
    </row>
    <row r="115" spans="1:2">
      <c r="A115" s="110"/>
      <c r="B115" s="110"/>
    </row>
    <row r="116" spans="1:2">
      <c r="A116" s="110"/>
      <c r="B116" s="110"/>
    </row>
    <row r="117" spans="1:2">
      <c r="A117" s="110"/>
      <c r="B117" s="110"/>
    </row>
    <row r="118" spans="1:2">
      <c r="A118" s="110"/>
      <c r="B118" s="110"/>
    </row>
    <row r="119" spans="1:2">
      <c r="A119" s="110"/>
      <c r="B119" s="110"/>
    </row>
    <row r="120" spans="1:2">
      <c r="A120" s="110"/>
      <c r="B120" s="110"/>
    </row>
    <row r="121" spans="1:2">
      <c r="A121" s="110"/>
      <c r="B121" s="110"/>
    </row>
    <row r="122" spans="1:2">
      <c r="A122" s="110"/>
      <c r="B122" s="110"/>
    </row>
    <row r="123" spans="1:2">
      <c r="A123" s="110"/>
      <c r="B123" s="110"/>
    </row>
    <row r="124" spans="1:2">
      <c r="A124" s="110"/>
      <c r="B124" s="110"/>
    </row>
    <row r="125" spans="1:2">
      <c r="A125" s="110"/>
      <c r="B125" s="110"/>
    </row>
    <row r="126" spans="1:2">
      <c r="A126" s="110"/>
      <c r="B126" s="110"/>
    </row>
    <row r="127" spans="1:2">
      <c r="A127" s="110"/>
      <c r="B127" s="110"/>
    </row>
    <row r="128" spans="1:2">
      <c r="A128" s="110"/>
      <c r="B128" s="110"/>
    </row>
    <row r="129" spans="1:2">
      <c r="A129" s="110"/>
      <c r="B129" s="110"/>
    </row>
    <row r="130" spans="1:2">
      <c r="A130" s="110"/>
      <c r="B130" s="110"/>
    </row>
    <row r="131" spans="1:2">
      <c r="A131" s="110"/>
      <c r="B131" s="110"/>
    </row>
    <row r="132" spans="1:2">
      <c r="A132" s="110"/>
      <c r="B132" s="110"/>
    </row>
    <row r="133" spans="1:2">
      <c r="A133" s="110"/>
      <c r="B133" s="110"/>
    </row>
    <row r="134" spans="1:2">
      <c r="A134" s="110"/>
      <c r="B134" s="110"/>
    </row>
    <row r="135" spans="1:2">
      <c r="A135" s="110"/>
      <c r="B135" s="110"/>
    </row>
    <row r="136" spans="1:2">
      <c r="A136" s="110"/>
      <c r="B136" s="110"/>
    </row>
    <row r="137" spans="1:2">
      <c r="A137" s="110"/>
      <c r="B137" s="110"/>
    </row>
    <row r="138" spans="1:2">
      <c r="A138" s="110"/>
      <c r="B138" s="110"/>
    </row>
    <row r="139" spans="1:2">
      <c r="A139" s="110"/>
      <c r="B139" s="110"/>
    </row>
    <row r="140" spans="1:2">
      <c r="A140" s="110"/>
      <c r="B140" s="110"/>
    </row>
    <row r="141" spans="1:2">
      <c r="A141" s="110"/>
      <c r="B141" s="110"/>
    </row>
    <row r="142" spans="1:2">
      <c r="A142" s="110"/>
      <c r="B142" s="110"/>
    </row>
    <row r="143" spans="1:2">
      <c r="A143" s="110"/>
      <c r="B143" s="110"/>
    </row>
    <row r="144" spans="1:2">
      <c r="A144" s="110"/>
      <c r="B144" s="110"/>
    </row>
    <row r="145" spans="1:2">
      <c r="A145" s="110"/>
      <c r="B145" s="110"/>
    </row>
    <row r="146" spans="1:2">
      <c r="A146" s="110"/>
      <c r="B146" s="110"/>
    </row>
    <row r="147" spans="1:2">
      <c r="A147" s="110"/>
      <c r="B147" s="110"/>
    </row>
    <row r="148" spans="1:2">
      <c r="A148" s="110"/>
      <c r="B148" s="110"/>
    </row>
    <row r="149" spans="1:2">
      <c r="A149" s="110"/>
      <c r="B149" s="110"/>
    </row>
    <row r="150" spans="1:2">
      <c r="A150" s="110"/>
      <c r="B150" s="110"/>
    </row>
    <row r="151" spans="1:2">
      <c r="A151" s="110"/>
      <c r="B151" s="110"/>
    </row>
    <row r="152" spans="1:2">
      <c r="A152" s="110"/>
      <c r="B152" s="110"/>
    </row>
    <row r="153" spans="1:2">
      <c r="A153" s="110"/>
      <c r="B153" s="110"/>
    </row>
    <row r="154" spans="1:2">
      <c r="A154" s="110"/>
      <c r="B154" s="110"/>
    </row>
    <row r="155" spans="1:2">
      <c r="A155" s="110"/>
      <c r="B155" s="110"/>
    </row>
    <row r="156" spans="1:2">
      <c r="A156" s="110"/>
      <c r="B156" s="110"/>
    </row>
    <row r="157" spans="1:2">
      <c r="A157" s="110"/>
      <c r="B157" s="110"/>
    </row>
    <row r="158" spans="1:2">
      <c r="A158" s="110"/>
      <c r="B158" s="110"/>
    </row>
    <row r="159" spans="1:2">
      <c r="A159" s="110"/>
      <c r="B159" s="110"/>
    </row>
    <row r="160" spans="1:2">
      <c r="A160" s="110"/>
      <c r="B160" s="110"/>
    </row>
    <row r="161" spans="1:2">
      <c r="A161" s="110"/>
      <c r="B161" s="110"/>
    </row>
    <row r="162" spans="1:2">
      <c r="A162" s="110"/>
      <c r="B162" s="110"/>
    </row>
    <row r="163" spans="1:2">
      <c r="A163" s="110"/>
      <c r="B163" s="110"/>
    </row>
    <row r="164" spans="1:2">
      <c r="A164" s="110"/>
      <c r="B164" s="110"/>
    </row>
    <row r="165" spans="1:2">
      <c r="A165" s="110"/>
      <c r="B165" s="110"/>
    </row>
    <row r="166" spans="1:2">
      <c r="A166" s="110"/>
      <c r="B166" s="110"/>
    </row>
    <row r="167" spans="1:2">
      <c r="A167" s="110"/>
      <c r="B167" s="110"/>
    </row>
    <row r="168" spans="1:2">
      <c r="A168" s="110"/>
      <c r="B168" s="110"/>
    </row>
    <row r="169" spans="1:2">
      <c r="A169" s="110"/>
      <c r="B169" s="110"/>
    </row>
    <row r="170" spans="1:2">
      <c r="A170" s="110"/>
      <c r="B170" s="110"/>
    </row>
    <row r="171" spans="1:2">
      <c r="A171" s="110"/>
      <c r="B171" s="110"/>
    </row>
    <row r="172" spans="1:2">
      <c r="A172" s="110"/>
      <c r="B172" s="110"/>
    </row>
    <row r="173" spans="1:2">
      <c r="A173" s="110"/>
      <c r="B173" s="110"/>
    </row>
    <row r="174" spans="1:2">
      <c r="A174" s="110"/>
      <c r="B174" s="110"/>
    </row>
    <row r="175" spans="1:2">
      <c r="A175" s="110"/>
      <c r="B175" s="110"/>
    </row>
    <row r="176" spans="1:2">
      <c r="A176" s="110"/>
      <c r="B176" s="110"/>
    </row>
    <row r="177" spans="1:2">
      <c r="A177" s="110"/>
      <c r="B177" s="110"/>
    </row>
    <row r="178" spans="1:2">
      <c r="A178" s="110"/>
      <c r="B178" s="110"/>
    </row>
    <row r="179" spans="1:2">
      <c r="A179" s="110"/>
      <c r="B179" s="110"/>
    </row>
    <row r="180" spans="1:2">
      <c r="A180" s="110"/>
      <c r="B180" s="110"/>
    </row>
    <row r="181" spans="1:2">
      <c r="A181" s="110"/>
      <c r="B181" s="110"/>
    </row>
    <row r="182" spans="1:2">
      <c r="A182" s="110"/>
      <c r="B182" s="110"/>
    </row>
    <row r="183" spans="1:2">
      <c r="A183" s="110"/>
      <c r="B183" s="110"/>
    </row>
    <row r="184" spans="1:2">
      <c r="A184" s="110"/>
      <c r="B184" s="110"/>
    </row>
    <row r="185" spans="1:2">
      <c r="A185" s="110"/>
      <c r="B185" s="110"/>
    </row>
    <row r="186" spans="1:2">
      <c r="A186" s="110"/>
      <c r="B186" s="110"/>
    </row>
    <row r="187" spans="1:2">
      <c r="A187" s="110"/>
      <c r="B187" s="110"/>
    </row>
    <row r="188" spans="1:2">
      <c r="A188" s="110"/>
      <c r="B188" s="110"/>
    </row>
    <row r="189" spans="1:2">
      <c r="A189" s="110"/>
      <c r="B189" s="110"/>
    </row>
    <row r="190" spans="1:2">
      <c r="A190" s="110"/>
      <c r="B190" s="110"/>
    </row>
    <row r="191" spans="1:2">
      <c r="A191" s="110"/>
      <c r="B191" s="110"/>
    </row>
    <row r="192" spans="1:2">
      <c r="A192" s="110"/>
      <c r="B192" s="110"/>
    </row>
    <row r="193" spans="1:2">
      <c r="A193" s="110"/>
      <c r="B193" s="110"/>
    </row>
    <row r="194" spans="1:2">
      <c r="A194" s="110"/>
      <c r="B194" s="110"/>
    </row>
    <row r="195" spans="1:2">
      <c r="A195" s="110"/>
      <c r="B195" s="110"/>
    </row>
    <row r="196" spans="1:2">
      <c r="A196" s="110"/>
      <c r="B196" s="110"/>
    </row>
    <row r="197" spans="1:2">
      <c r="A197" s="110"/>
      <c r="B197" s="110"/>
    </row>
    <row r="198" spans="1:2">
      <c r="A198" s="110"/>
      <c r="B198" s="110"/>
    </row>
    <row r="199" spans="1:2">
      <c r="A199" s="110"/>
      <c r="B199" s="110"/>
    </row>
    <row r="200" spans="1:2">
      <c r="A200" s="110"/>
      <c r="B200" s="110"/>
    </row>
    <row r="201" spans="1:2">
      <c r="A201" s="110"/>
      <c r="B201" s="110"/>
    </row>
    <row r="202" spans="1:2">
      <c r="A202" s="110"/>
      <c r="B202" s="110"/>
    </row>
    <row r="203" spans="1:2">
      <c r="A203" s="110"/>
      <c r="B203" s="110"/>
    </row>
    <row r="204" spans="1:2">
      <c r="A204" s="110"/>
      <c r="B204" s="110"/>
    </row>
    <row r="205" spans="1:2">
      <c r="A205" s="110"/>
      <c r="B205" s="110"/>
    </row>
    <row r="206" spans="1:2">
      <c r="A206" s="110"/>
      <c r="B206" s="110"/>
    </row>
    <row r="207" spans="1:2">
      <c r="A207" s="110"/>
      <c r="B207" s="110"/>
    </row>
    <row r="208" spans="1:2">
      <c r="A208" s="110"/>
      <c r="B208" s="110"/>
    </row>
    <row r="209" spans="1:2">
      <c r="A209" s="110"/>
      <c r="B209" s="110"/>
    </row>
    <row r="210" spans="1:2">
      <c r="A210" s="110"/>
      <c r="B210" s="110"/>
    </row>
    <row r="211" spans="1:2">
      <c r="A211" s="110"/>
      <c r="B211" s="110"/>
    </row>
    <row r="212" spans="1:2">
      <c r="A212" s="110"/>
      <c r="B212" s="110"/>
    </row>
    <row r="213" spans="1:2">
      <c r="A213" s="110"/>
      <c r="B213" s="110"/>
    </row>
    <row r="214" spans="1:2">
      <c r="A214" s="110"/>
      <c r="B214" s="110"/>
    </row>
    <row r="215" spans="1:2">
      <c r="A215" s="110"/>
      <c r="B215" s="110"/>
    </row>
    <row r="216" spans="1:2">
      <c r="A216" s="110"/>
      <c r="B216" s="110"/>
    </row>
    <row r="217" spans="1:2">
      <c r="A217" s="110"/>
      <c r="B217" s="110"/>
    </row>
    <row r="218" spans="1:2">
      <c r="A218" s="110"/>
      <c r="B218" s="110"/>
    </row>
    <row r="219" spans="1:2">
      <c r="A219" s="110"/>
      <c r="B219" s="110"/>
    </row>
    <row r="220" spans="1:2">
      <c r="A220" s="110"/>
      <c r="B220" s="110"/>
    </row>
    <row r="221" spans="1:2">
      <c r="A221" s="110"/>
      <c r="B221" s="110"/>
    </row>
    <row r="222" spans="1:2">
      <c r="A222" s="110"/>
      <c r="B222" s="110"/>
    </row>
    <row r="223" spans="1:2">
      <c r="A223" s="110"/>
      <c r="B223" s="110"/>
    </row>
    <row r="224" spans="1:2">
      <c r="A224" s="110"/>
      <c r="B224" s="110"/>
    </row>
    <row r="225" spans="1:2">
      <c r="A225" s="110"/>
      <c r="B225" s="110"/>
    </row>
    <row r="226" spans="1:2">
      <c r="A226" s="110"/>
      <c r="B226" s="110"/>
    </row>
    <row r="227" spans="1:2">
      <c r="A227" s="110"/>
      <c r="B227" s="110"/>
    </row>
    <row r="228" spans="1:2">
      <c r="A228" s="110"/>
      <c r="B228" s="110"/>
    </row>
    <row r="229" spans="1:2">
      <c r="A229" s="110"/>
      <c r="B229" s="110"/>
    </row>
    <row r="230" spans="1:2">
      <c r="A230" s="110"/>
      <c r="B230" s="110"/>
    </row>
    <row r="231" spans="1:2">
      <c r="A231" s="110"/>
      <c r="B231" s="110"/>
    </row>
    <row r="232" spans="1:2">
      <c r="A232" s="110"/>
      <c r="B232" s="110"/>
    </row>
    <row r="233" spans="1:2">
      <c r="A233" s="110"/>
      <c r="B233" s="110"/>
    </row>
    <row r="234" spans="1:2">
      <c r="A234" s="110"/>
      <c r="B234" s="110"/>
    </row>
    <row r="235" spans="1:2">
      <c r="A235" s="110"/>
      <c r="B235" s="110"/>
    </row>
    <row r="236" spans="1:2">
      <c r="A236" s="110"/>
      <c r="B236" s="110"/>
    </row>
    <row r="237" spans="1:2">
      <c r="A237" s="110"/>
      <c r="B237" s="110"/>
    </row>
    <row r="238" spans="1:2">
      <c r="A238" s="110"/>
      <c r="B238" s="110"/>
    </row>
    <row r="239" spans="1:2">
      <c r="A239" s="110"/>
      <c r="B239" s="110"/>
    </row>
    <row r="240" spans="1:2">
      <c r="A240" s="110"/>
      <c r="B240" s="110"/>
    </row>
    <row r="241" spans="1:2">
      <c r="A241" s="110"/>
      <c r="B241" s="110"/>
    </row>
    <row r="242" spans="1:2">
      <c r="A242" s="110"/>
      <c r="B242" s="110"/>
    </row>
    <row r="243" spans="1:2">
      <c r="A243" s="110"/>
      <c r="B243" s="110"/>
    </row>
    <row r="244" spans="1:2">
      <c r="A244" s="110"/>
      <c r="B244" s="110"/>
    </row>
    <row r="245" spans="1:2">
      <c r="A245" s="110"/>
      <c r="B245" s="110"/>
    </row>
    <row r="246" spans="1:2">
      <c r="A246" s="110"/>
      <c r="B246" s="110"/>
    </row>
    <row r="247" spans="1:2">
      <c r="A247" s="110"/>
      <c r="B247" s="110"/>
    </row>
    <row r="248" spans="1:2">
      <c r="A248" s="110"/>
      <c r="B248" s="110"/>
    </row>
    <row r="249" spans="1:2">
      <c r="A249" s="110"/>
      <c r="B249" s="110"/>
    </row>
    <row r="250" spans="1:2">
      <c r="A250" s="110"/>
      <c r="B250" s="110"/>
    </row>
    <row r="251" spans="1:2">
      <c r="A251" s="110"/>
      <c r="B251" s="110"/>
    </row>
    <row r="252" spans="1:2">
      <c r="A252" s="110"/>
      <c r="B252" s="110"/>
    </row>
    <row r="253" spans="1:2">
      <c r="A253" s="110"/>
      <c r="B253" s="110"/>
    </row>
    <row r="254" spans="1:2">
      <c r="A254" s="110"/>
      <c r="B254" s="110"/>
    </row>
    <row r="255" spans="1:2">
      <c r="A255" s="110"/>
      <c r="B255" s="110"/>
    </row>
    <row r="256" spans="1:2">
      <c r="A256" s="110"/>
      <c r="B256" s="110"/>
    </row>
    <row r="257" spans="1:2">
      <c r="A257" s="110"/>
      <c r="B257" s="110"/>
    </row>
    <row r="258" spans="1:2">
      <c r="A258" s="110"/>
      <c r="B258" s="110"/>
    </row>
    <row r="259" spans="1:2">
      <c r="A259" s="110"/>
      <c r="B259" s="110"/>
    </row>
    <row r="260" spans="1:2">
      <c r="A260" s="110"/>
      <c r="B260" s="110"/>
    </row>
    <row r="261" spans="1:2">
      <c r="A261" s="110"/>
      <c r="B261" s="110"/>
    </row>
    <row r="262" spans="1:2">
      <c r="A262" s="110"/>
      <c r="B262" s="110"/>
    </row>
    <row r="263" spans="1:2">
      <c r="A263" s="110"/>
      <c r="B263" s="110"/>
    </row>
    <row r="264" spans="1:2">
      <c r="A264" s="110"/>
      <c r="B264" s="110"/>
    </row>
    <row r="265" spans="1:2">
      <c r="A265" s="110"/>
      <c r="B265" s="110"/>
    </row>
    <row r="266" spans="1:2">
      <c r="A266" s="110"/>
      <c r="B266" s="110"/>
    </row>
    <row r="267" spans="1:2">
      <c r="A267" s="110"/>
      <c r="B267" s="110"/>
    </row>
  </sheetData>
  <mergeCells count="45">
    <mergeCell ref="B59:C59"/>
    <mergeCell ref="B60:C60"/>
    <mergeCell ref="B61:C61"/>
    <mergeCell ref="A56:A60"/>
    <mergeCell ref="B57:C57"/>
    <mergeCell ref="B56:C56"/>
    <mergeCell ref="B58:C58"/>
    <mergeCell ref="A51:A55"/>
    <mergeCell ref="B51:C51"/>
    <mergeCell ref="B52:C52"/>
    <mergeCell ref="B53:C53"/>
    <mergeCell ref="B54:C54"/>
    <mergeCell ref="B55:C55"/>
    <mergeCell ref="A48:K48"/>
    <mergeCell ref="A49:A50"/>
    <mergeCell ref="D49:D50"/>
    <mergeCell ref="E49:E50"/>
    <mergeCell ref="I49:I50"/>
    <mergeCell ref="J49:J50"/>
    <mergeCell ref="B49:C50"/>
    <mergeCell ref="F49:H49"/>
    <mergeCell ref="B8:B10"/>
    <mergeCell ref="F8:J8"/>
    <mergeCell ref="I9:I10"/>
    <mergeCell ref="D8:D10"/>
    <mergeCell ref="C8:C10"/>
    <mergeCell ref="J9:J10"/>
    <mergeCell ref="E8:E10"/>
    <mergeCell ref="F9:H9"/>
    <mergeCell ref="F1:J1"/>
    <mergeCell ref="F42:J42"/>
    <mergeCell ref="E42:E44"/>
    <mergeCell ref="A7:I7"/>
    <mergeCell ref="A2:K2"/>
    <mergeCell ref="A3:K3"/>
    <mergeCell ref="A6:K6"/>
    <mergeCell ref="A5:K5"/>
    <mergeCell ref="A42:A44"/>
    <mergeCell ref="B42:B44"/>
    <mergeCell ref="I43:I44"/>
    <mergeCell ref="J43:J44"/>
    <mergeCell ref="C42:C44"/>
    <mergeCell ref="D42:D44"/>
    <mergeCell ref="F43:H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50"/>
  </sheetPr>
  <dimension ref="A1:P25"/>
  <sheetViews>
    <sheetView view="pageBreakPreview" zoomScale="75" zoomScaleNormal="75" workbookViewId="0">
      <selection activeCell="T7" sqref="T7"/>
    </sheetView>
  </sheetViews>
  <sheetFormatPr defaultRowHeight="12.75"/>
  <cols>
    <col min="1" max="1" width="5.5703125" customWidth="1"/>
    <col min="2" max="2" width="23.85546875" customWidth="1"/>
    <col min="3" max="3" width="34.85546875" customWidth="1"/>
    <col min="4" max="4" width="19.1406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>
      <c r="M1" s="476" t="s">
        <v>137</v>
      </c>
      <c r="N1" s="476"/>
      <c r="O1" s="79"/>
      <c r="P1" s="79"/>
    </row>
    <row r="3" spans="1:16" ht="72" customHeight="1">
      <c r="A3" s="477" t="s">
        <v>489</v>
      </c>
      <c r="B3" s="477"/>
      <c r="C3" s="477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</row>
    <row r="4" spans="1:16" ht="29.25" customHeight="1">
      <c r="A4" s="112"/>
      <c r="B4" s="112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6" ht="63" customHeight="1">
      <c r="A5" s="481" t="s">
        <v>70</v>
      </c>
      <c r="B5" s="481" t="s">
        <v>126</v>
      </c>
      <c r="C5" s="481" t="s">
        <v>83</v>
      </c>
      <c r="D5" s="481" t="s">
        <v>84</v>
      </c>
      <c r="E5" s="481" t="s">
        <v>133</v>
      </c>
      <c r="F5" s="481"/>
      <c r="G5" s="481" t="s">
        <v>85</v>
      </c>
      <c r="H5" s="481" t="s">
        <v>86</v>
      </c>
      <c r="I5" s="481" t="s">
        <v>124</v>
      </c>
      <c r="J5" s="481"/>
      <c r="K5" s="481"/>
      <c r="L5" s="481"/>
      <c r="M5" s="479" t="s">
        <v>134</v>
      </c>
      <c r="N5" s="479" t="s">
        <v>125</v>
      </c>
    </row>
    <row r="6" spans="1:16" ht="46.5" customHeight="1">
      <c r="A6" s="481"/>
      <c r="B6" s="481"/>
      <c r="C6" s="481"/>
      <c r="D6" s="481"/>
      <c r="E6" s="481"/>
      <c r="F6" s="481"/>
      <c r="G6" s="481"/>
      <c r="H6" s="481"/>
      <c r="I6" s="161" t="s">
        <v>128</v>
      </c>
      <c r="J6" s="161" t="s">
        <v>129</v>
      </c>
      <c r="K6" s="161" t="s">
        <v>130</v>
      </c>
      <c r="L6" s="161" t="s">
        <v>127</v>
      </c>
      <c r="M6" s="480"/>
      <c r="N6" s="480"/>
    </row>
    <row r="7" spans="1:16" s="23" customFormat="1" ht="65.25" customHeight="1" thickBot="1">
      <c r="A7" s="466"/>
      <c r="B7" s="469" t="s">
        <v>478</v>
      </c>
      <c r="C7" s="472" t="s">
        <v>473</v>
      </c>
      <c r="D7" s="475" t="s">
        <v>474</v>
      </c>
      <c r="E7" s="319"/>
      <c r="F7" s="320"/>
      <c r="G7" s="318"/>
      <c r="H7" s="318"/>
      <c r="I7" s="322" t="s">
        <v>476</v>
      </c>
      <c r="J7" s="322" t="s">
        <v>479</v>
      </c>
      <c r="K7" s="322" t="s">
        <v>477</v>
      </c>
      <c r="L7" s="318"/>
      <c r="M7" s="321"/>
      <c r="N7" s="321"/>
    </row>
    <row r="8" spans="1:16" ht="33" customHeight="1">
      <c r="A8" s="467"/>
      <c r="B8" s="470"/>
      <c r="C8" s="473"/>
      <c r="D8" s="470"/>
      <c r="E8" s="460" t="s">
        <v>480</v>
      </c>
      <c r="F8" s="461"/>
      <c r="G8" s="323">
        <v>173.58099999999999</v>
      </c>
      <c r="H8" s="114">
        <f>H10+H11</f>
        <v>1429.4</v>
      </c>
      <c r="I8" s="280">
        <f t="shared" ref="I8:K8" si="0">I10+I11</f>
        <v>66.539999999999992</v>
      </c>
      <c r="J8" s="280">
        <f t="shared" si="0"/>
        <v>15.899999999999999</v>
      </c>
      <c r="K8" s="280">
        <f t="shared" si="0"/>
        <v>27</v>
      </c>
      <c r="L8" s="114"/>
      <c r="M8" s="114"/>
      <c r="N8" s="114">
        <v>128</v>
      </c>
    </row>
    <row r="9" spans="1:16" ht="18">
      <c r="A9" s="467"/>
      <c r="B9" s="470"/>
      <c r="C9" s="473"/>
      <c r="D9" s="470"/>
      <c r="E9" s="462">
        <v>2017</v>
      </c>
      <c r="F9" s="462">
        <v>2013</v>
      </c>
      <c r="G9" s="114">
        <v>86.8</v>
      </c>
      <c r="H9" s="114"/>
      <c r="I9" s="114"/>
      <c r="J9" s="114"/>
      <c r="K9" s="114"/>
      <c r="L9" s="114"/>
      <c r="M9" s="114"/>
      <c r="N9" s="114"/>
    </row>
    <row r="10" spans="1:16" ht="18">
      <c r="A10" s="467"/>
      <c r="B10" s="470"/>
      <c r="C10" s="473"/>
      <c r="D10" s="470"/>
      <c r="E10" s="462">
        <v>2018</v>
      </c>
      <c r="F10" s="462">
        <v>2013</v>
      </c>
      <c r="G10" s="114">
        <v>86.8</v>
      </c>
      <c r="H10" s="114">
        <v>490.9</v>
      </c>
      <c r="I10" s="280">
        <v>23.74</v>
      </c>
      <c r="J10" s="114">
        <v>5.3</v>
      </c>
      <c r="K10" s="114">
        <v>9</v>
      </c>
      <c r="L10" s="114"/>
      <c r="M10" s="114"/>
      <c r="N10" s="114">
        <v>50</v>
      </c>
    </row>
    <row r="11" spans="1:16" ht="18">
      <c r="A11" s="467"/>
      <c r="B11" s="470"/>
      <c r="C11" s="473"/>
      <c r="D11" s="470"/>
      <c r="E11" s="462">
        <v>2019</v>
      </c>
      <c r="F11" s="462">
        <v>2013</v>
      </c>
      <c r="G11" s="280" t="s">
        <v>475</v>
      </c>
      <c r="H11" s="114">
        <v>938.5</v>
      </c>
      <c r="I11" s="114">
        <v>42.8</v>
      </c>
      <c r="J11" s="114">
        <v>10.6</v>
      </c>
      <c r="K11" s="114">
        <v>18</v>
      </c>
      <c r="L11" s="114"/>
      <c r="M11" s="114"/>
      <c r="N11" s="114">
        <v>50</v>
      </c>
    </row>
    <row r="12" spans="1:16" ht="16.5" customHeight="1" thickBot="1">
      <c r="A12" s="468"/>
      <c r="B12" s="471"/>
      <c r="C12" s="474"/>
      <c r="D12" s="471"/>
      <c r="E12" s="462">
        <v>2020</v>
      </c>
      <c r="F12" s="462">
        <v>2013</v>
      </c>
      <c r="G12" s="114"/>
      <c r="H12" s="114">
        <v>981.8</v>
      </c>
      <c r="I12" s="114">
        <v>47.5</v>
      </c>
      <c r="J12" s="114">
        <v>10.6</v>
      </c>
      <c r="K12" s="114">
        <v>18</v>
      </c>
      <c r="L12" s="114"/>
      <c r="M12" s="114"/>
      <c r="N12" s="114">
        <v>28</v>
      </c>
    </row>
    <row r="13" spans="1:16" ht="33" customHeight="1">
      <c r="A13" s="483"/>
      <c r="B13" s="475" t="s">
        <v>481</v>
      </c>
      <c r="C13" s="472" t="s">
        <v>482</v>
      </c>
      <c r="D13" s="475" t="s">
        <v>483</v>
      </c>
      <c r="E13" s="460" t="s">
        <v>484</v>
      </c>
      <c r="F13" s="461"/>
      <c r="G13" s="114">
        <v>1918.2</v>
      </c>
      <c r="H13" s="114"/>
      <c r="I13" s="114"/>
      <c r="J13" s="114"/>
      <c r="K13" s="114"/>
      <c r="L13" s="114"/>
      <c r="M13" s="114"/>
      <c r="N13" s="472" t="s">
        <v>485</v>
      </c>
    </row>
    <row r="14" spans="1:16" ht="18">
      <c r="A14" s="483"/>
      <c r="B14" s="470"/>
      <c r="C14" s="473"/>
      <c r="D14" s="470"/>
      <c r="E14" s="462">
        <v>2017</v>
      </c>
      <c r="F14" s="462">
        <v>2013</v>
      </c>
      <c r="G14" s="114">
        <v>305.10000000000002</v>
      </c>
      <c r="H14" s="114"/>
      <c r="I14" s="114"/>
      <c r="J14" s="114"/>
      <c r="K14" s="114"/>
      <c r="L14" s="114"/>
      <c r="M14" s="114"/>
      <c r="N14" s="473"/>
    </row>
    <row r="15" spans="1:16" ht="18">
      <c r="A15" s="483"/>
      <c r="B15" s="470"/>
      <c r="C15" s="473"/>
      <c r="D15" s="470"/>
      <c r="E15" s="462">
        <v>2018</v>
      </c>
      <c r="F15" s="462">
        <v>2013</v>
      </c>
      <c r="G15" s="114">
        <v>528</v>
      </c>
      <c r="H15" s="114"/>
      <c r="I15" s="114"/>
      <c r="J15" s="114"/>
      <c r="K15" s="114"/>
      <c r="L15" s="114"/>
      <c r="M15" s="114"/>
      <c r="N15" s="473"/>
    </row>
    <row r="16" spans="1:16" ht="18">
      <c r="A16" s="483"/>
      <c r="B16" s="470"/>
      <c r="C16" s="473"/>
      <c r="D16" s="470"/>
      <c r="E16" s="462">
        <v>2019</v>
      </c>
      <c r="F16" s="462">
        <v>2013</v>
      </c>
      <c r="G16" s="114">
        <v>1085.0999999999999</v>
      </c>
      <c r="H16" s="114"/>
      <c r="I16" s="114"/>
      <c r="J16" s="114"/>
      <c r="K16" s="114"/>
      <c r="L16" s="114"/>
      <c r="M16" s="114"/>
      <c r="N16" s="473"/>
    </row>
    <row r="17" spans="1:14" ht="18.75" thickBot="1">
      <c r="A17" s="483"/>
      <c r="B17" s="471" t="s">
        <v>131</v>
      </c>
      <c r="C17" s="474"/>
      <c r="D17" s="471"/>
      <c r="E17" s="462">
        <v>2020</v>
      </c>
      <c r="F17" s="462">
        <v>2013</v>
      </c>
      <c r="G17" s="114"/>
      <c r="H17" s="114"/>
      <c r="I17" s="114"/>
      <c r="J17" s="114"/>
      <c r="K17" s="114"/>
      <c r="L17" s="114"/>
      <c r="M17" s="114"/>
      <c r="N17" s="474"/>
    </row>
    <row r="18" spans="1:14" ht="33" customHeight="1">
      <c r="A18" s="483"/>
      <c r="B18" s="475" t="s">
        <v>481</v>
      </c>
      <c r="C18" s="472" t="s">
        <v>486</v>
      </c>
      <c r="D18" s="472" t="s">
        <v>487</v>
      </c>
      <c r="E18" s="460" t="s">
        <v>484</v>
      </c>
      <c r="F18" s="461"/>
      <c r="G18" s="292">
        <v>10</v>
      </c>
      <c r="H18" s="292"/>
      <c r="I18" s="325" t="s">
        <v>488</v>
      </c>
      <c r="J18" s="292"/>
      <c r="K18" s="292"/>
      <c r="L18" s="292"/>
      <c r="M18" s="292"/>
      <c r="N18" s="137"/>
    </row>
    <row r="19" spans="1:14" ht="18">
      <c r="A19" s="483"/>
      <c r="B19" s="470"/>
      <c r="C19" s="473"/>
      <c r="D19" s="473"/>
      <c r="E19" s="462">
        <v>2017</v>
      </c>
      <c r="F19" s="462">
        <v>2013</v>
      </c>
      <c r="G19" s="292">
        <v>10</v>
      </c>
      <c r="H19" s="292"/>
      <c r="I19" s="292"/>
      <c r="J19" s="292"/>
      <c r="K19" s="292"/>
      <c r="L19" s="292"/>
      <c r="M19" s="292"/>
      <c r="N19" s="302">
        <v>10</v>
      </c>
    </row>
    <row r="20" spans="1:14" ht="18">
      <c r="A20" s="483"/>
      <c r="B20" s="470"/>
      <c r="C20" s="473"/>
      <c r="D20" s="473"/>
      <c r="E20" s="462">
        <v>2018</v>
      </c>
      <c r="F20" s="462">
        <v>2013</v>
      </c>
      <c r="G20" s="292"/>
      <c r="H20" s="292"/>
      <c r="I20" s="292"/>
      <c r="J20" s="292"/>
      <c r="K20" s="292"/>
      <c r="L20" s="292"/>
      <c r="M20" s="292"/>
      <c r="N20" s="137"/>
    </row>
    <row r="21" spans="1:14" ht="18">
      <c r="A21" s="483"/>
      <c r="B21" s="470"/>
      <c r="C21" s="473"/>
      <c r="D21" s="473"/>
      <c r="E21" s="462">
        <v>2019</v>
      </c>
      <c r="F21" s="462">
        <v>2013</v>
      </c>
      <c r="G21" s="292"/>
      <c r="H21" s="292"/>
      <c r="I21" s="292"/>
      <c r="J21" s="292"/>
      <c r="K21" s="292"/>
      <c r="L21" s="292"/>
      <c r="M21" s="292"/>
      <c r="N21" s="137"/>
    </row>
    <row r="22" spans="1:14" ht="18">
      <c r="A22" s="483"/>
      <c r="B22" s="471" t="s">
        <v>131</v>
      </c>
      <c r="C22" s="474"/>
      <c r="D22" s="474"/>
      <c r="E22" s="462">
        <v>2020</v>
      </c>
      <c r="F22" s="462">
        <v>2013</v>
      </c>
      <c r="G22" s="292"/>
      <c r="H22" s="292"/>
      <c r="I22" s="292"/>
      <c r="J22" s="292"/>
      <c r="K22" s="292"/>
      <c r="L22" s="292"/>
      <c r="M22" s="292"/>
      <c r="N22" s="137"/>
    </row>
    <row r="23" spans="1:14" ht="18">
      <c r="A23" s="292"/>
      <c r="B23" s="291"/>
      <c r="C23" s="317"/>
      <c r="D23" s="291"/>
      <c r="E23" s="290"/>
      <c r="F23" s="290"/>
      <c r="G23" s="292"/>
      <c r="H23" s="292"/>
      <c r="I23" s="292"/>
      <c r="J23" s="292"/>
      <c r="K23" s="292"/>
      <c r="L23" s="292"/>
      <c r="M23" s="292"/>
      <c r="N23" s="292"/>
    </row>
    <row r="24" spans="1:14" ht="30" customHeight="1">
      <c r="A24" s="482" t="s">
        <v>170</v>
      </c>
      <c r="B24" s="482"/>
      <c r="C24" s="482"/>
      <c r="D24" s="482"/>
      <c r="E24" s="482"/>
      <c r="F24" s="482"/>
      <c r="G24" s="326">
        <f>G8+G13+G18</f>
        <v>2101.7809999999999</v>
      </c>
      <c r="H24" s="302"/>
      <c r="I24" s="327"/>
      <c r="J24" s="327"/>
      <c r="K24" s="327"/>
      <c r="L24" s="327"/>
      <c r="M24" s="302"/>
      <c r="N24" s="302">
        <v>138</v>
      </c>
    </row>
    <row r="25" spans="1:14" ht="27.75" customHeight="1">
      <c r="A25" s="482" t="s">
        <v>171</v>
      </c>
      <c r="B25" s="482"/>
      <c r="C25" s="482"/>
      <c r="D25" s="482"/>
      <c r="E25" s="482"/>
      <c r="F25" s="482"/>
      <c r="G25" s="137"/>
      <c r="H25" s="137"/>
      <c r="I25" s="144"/>
      <c r="J25" s="144"/>
      <c r="K25" s="144"/>
      <c r="L25" s="144"/>
      <c r="M25" s="137"/>
      <c r="N25" s="137"/>
    </row>
  </sheetData>
  <mergeCells count="42">
    <mergeCell ref="E20:F20"/>
    <mergeCell ref="E21:F21"/>
    <mergeCell ref="E22:F22"/>
    <mergeCell ref="N13:N17"/>
    <mergeCell ref="A24:F24"/>
    <mergeCell ref="D13:D17"/>
    <mergeCell ref="A25:F25"/>
    <mergeCell ref="E12:F12"/>
    <mergeCell ref="A13:A17"/>
    <mergeCell ref="B13:B17"/>
    <mergeCell ref="E15:F15"/>
    <mergeCell ref="E16:F16"/>
    <mergeCell ref="E17:F17"/>
    <mergeCell ref="E13:F13"/>
    <mergeCell ref="E14:F14"/>
    <mergeCell ref="A18:A22"/>
    <mergeCell ref="B18:B22"/>
    <mergeCell ref="C18:C22"/>
    <mergeCell ref="D18:D22"/>
    <mergeCell ref="E18:F18"/>
    <mergeCell ref="E19:F19"/>
    <mergeCell ref="C13:C17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E11:F11"/>
    <mergeCell ref="E8:F8"/>
    <mergeCell ref="A7:A12"/>
    <mergeCell ref="B7:B12"/>
    <mergeCell ref="C7:C12"/>
    <mergeCell ref="D7:D12"/>
    <mergeCell ref="E9:F9"/>
    <mergeCell ref="E10:F10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Прогноз 2017 </vt:lpstr>
      <vt:lpstr>Приложение 2 диагностика</vt:lpstr>
      <vt:lpstr>Прил 3 (расчет ИФО) (2)</vt:lpstr>
      <vt:lpstr>Прил 4 (показатели предприятий)</vt:lpstr>
      <vt:lpstr>Прил 6 Инвестпроекты</vt:lpstr>
      <vt:lpstr>Лист1</vt:lpstr>
      <vt:lpstr>'Прил 3 (расчет ИФО) (2)'!Заголовки_для_печати</vt:lpstr>
      <vt:lpstr>'Приложение 2 диагностика'!Заголовки_для_печати</vt:lpstr>
      <vt:lpstr>'Прогноз 2017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6 Инвестпроекты'!Область_печати</vt:lpstr>
      <vt:lpstr>'Приложение 2 диагностика'!Область_печати</vt:lpstr>
      <vt:lpstr>'Прогноз 2017 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user_ekonom</cp:lastModifiedBy>
  <cp:lastPrinted>2017-07-12T03:47:31Z</cp:lastPrinted>
  <dcterms:created xsi:type="dcterms:W3CDTF">2006-03-06T08:26:24Z</dcterms:created>
  <dcterms:modified xsi:type="dcterms:W3CDTF">2017-07-12T03:50:21Z</dcterms:modified>
</cp:coreProperties>
</file>